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05" windowWidth="15195" windowHeight="7935" tabRatio="778"/>
  </bookViews>
  <sheets>
    <sheet name="Прогноз 2017 " sheetId="1" r:id="rId1"/>
    <sheet name="Приложение 2" sheetId="2" r:id="rId2"/>
    <sheet name="Прил 3 (расчет ИФО) (2)" sheetId="9" r:id="rId3"/>
    <sheet name="Прил 4 (показатели предприятий)" sheetId="13" r:id="rId4"/>
    <sheet name="Прил 5 Прогноз по поселениям" sheetId="8" r:id="rId5"/>
    <sheet name="Прил. 6 Инвестпроекты" sheetId="14" r:id="rId6"/>
  </sheets>
  <definedNames>
    <definedName name="_xlnm.Print_Titles" localSheetId="2">'Прил 3 (расчет ИФО) (2)'!$6:$8</definedName>
    <definedName name="_xlnm.Print_Titles" localSheetId="4">'Прил 5 Прогноз по поселениям'!$A:$A,'Прил 5 Прогноз по поселениям'!$5:$8</definedName>
    <definedName name="_xlnm.Print_Titles" localSheetId="1">'Приложение 2'!$A:$A,'Приложение 2'!$5:$8</definedName>
    <definedName name="_xlnm.Print_Titles" localSheetId="0">'Прогноз 2017 '!$6:$8</definedName>
    <definedName name="_xlnm.Print_Area" localSheetId="2">'Прил 3 (расчет ИФО) (2)'!$A$1:$T$72</definedName>
    <definedName name="_xlnm.Print_Area" localSheetId="3">'Прил 4 (показатели предприятий)'!$A$1:$J$66</definedName>
    <definedName name="_xlnm.Print_Area" localSheetId="4">'Прил 5 Прогноз по поселениям'!$A$1:$AQ$35</definedName>
    <definedName name="_xlnm.Print_Area" localSheetId="5">'Прил. 6 Инвестпроекты'!$A$1:$M$43</definedName>
    <definedName name="_xlnm.Print_Area" localSheetId="1">'Приложение 2'!$A$1:$AL$178</definedName>
    <definedName name="_xlnm.Print_Area" localSheetId="0">'Прогноз 2017 '!$A$1:$J$165</definedName>
  </definedNames>
  <calcPr calcId="125725"/>
</workbook>
</file>

<file path=xl/calcChain.xml><?xml version="1.0" encoding="utf-8"?>
<calcChain xmlns="http://schemas.openxmlformats.org/spreadsheetml/2006/main">
  <c r="AL172" i="2"/>
  <c r="AK172"/>
  <c r="AJ172"/>
  <c r="AI172"/>
  <c r="AH172"/>
  <c r="AG172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D172"/>
  <c r="C172"/>
  <c r="AL171"/>
  <c r="AK171"/>
  <c r="AJ171"/>
  <c r="AI171"/>
  <c r="AH171"/>
  <c r="AG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D171"/>
  <c r="C171"/>
  <c r="AL77"/>
  <c r="AK77"/>
  <c r="AJ77"/>
  <c r="AI77"/>
  <c r="AH77"/>
  <c r="AG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AL114"/>
  <c r="AK114"/>
  <c r="AJ114"/>
  <c r="AI114"/>
  <c r="AH114"/>
  <c r="AG114"/>
  <c r="Z114"/>
  <c r="AF114" s="1"/>
  <c r="Y114"/>
  <c r="AE114" s="1"/>
  <c r="X114"/>
  <c r="AD114" s="1"/>
  <c r="W114"/>
  <c r="AC114" s="1"/>
  <c r="V114"/>
  <c r="AB114" s="1"/>
  <c r="U114"/>
  <c r="AA114" s="1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C114"/>
  <c r="AL118"/>
  <c r="AK118"/>
  <c r="AJ118"/>
  <c r="AI118"/>
  <c r="AH118"/>
  <c r="AG118"/>
  <c r="Z118"/>
  <c r="AF118" s="1"/>
  <c r="Y118"/>
  <c r="AE118" s="1"/>
  <c r="X118"/>
  <c r="AD118" s="1"/>
  <c r="W118"/>
  <c r="AC118" s="1"/>
  <c r="V118"/>
  <c r="AB118" s="1"/>
  <c r="U118"/>
  <c r="AA118" s="1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AF116"/>
  <c r="AE116"/>
  <c r="AD116"/>
  <c r="AC116"/>
  <c r="AB116"/>
  <c r="AA116"/>
  <c r="AL115"/>
  <c r="AK115"/>
  <c r="AJ115"/>
  <c r="AI115"/>
  <c r="AH115"/>
  <c r="AG115"/>
  <c r="Z115"/>
  <c r="AF115" s="1"/>
  <c r="Y115"/>
  <c r="AE115" s="1"/>
  <c r="X115"/>
  <c r="AD115" s="1"/>
  <c r="W115"/>
  <c r="AC115" s="1"/>
  <c r="V115"/>
  <c r="AB115" s="1"/>
  <c r="U115"/>
  <c r="AA115" s="1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C115"/>
  <c r="J75" i="1" l="1"/>
  <c r="I75"/>
  <c r="H75"/>
  <c r="G75"/>
  <c r="F75"/>
  <c r="E75"/>
  <c r="D75"/>
  <c r="C75"/>
  <c r="J140"/>
  <c r="I140"/>
  <c r="H140"/>
  <c r="G140"/>
  <c r="F140"/>
  <c r="E140"/>
  <c r="D140"/>
  <c r="C140"/>
  <c r="J144"/>
  <c r="I144"/>
  <c r="H144"/>
  <c r="G144"/>
  <c r="F144"/>
  <c r="E144"/>
  <c r="D144"/>
  <c r="C144"/>
  <c r="AA174" i="2"/>
  <c r="AB174"/>
  <c r="AC174"/>
  <c r="AD174"/>
  <c r="AE174"/>
  <c r="AF174"/>
  <c r="AL11"/>
  <c r="AK11"/>
  <c r="AJ11"/>
  <c r="AI11"/>
  <c r="AH11"/>
  <c r="AG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F59"/>
  <c r="AE59"/>
  <c r="AD59"/>
  <c r="AC59"/>
  <c r="AB59"/>
  <c r="AA59"/>
  <c r="AL124"/>
  <c r="AK124"/>
  <c r="AJ124"/>
  <c r="AI124"/>
  <c r="AH124"/>
  <c r="AG124"/>
  <c r="Z124"/>
  <c r="Z123" s="1"/>
  <c r="Y124"/>
  <c r="Y123" s="1"/>
  <c r="X124"/>
  <c r="X123" s="1"/>
  <c r="W124"/>
  <c r="W123" s="1"/>
  <c r="V124"/>
  <c r="V123" s="1"/>
  <c r="U124"/>
  <c r="U123" s="1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C124"/>
  <c r="AA13"/>
  <c r="AB13"/>
  <c r="AC13"/>
  <c r="AD13"/>
  <c r="AE13"/>
  <c r="AF13"/>
  <c r="AA14"/>
  <c r="AB14"/>
  <c r="AC14"/>
  <c r="AD14"/>
  <c r="AE14"/>
  <c r="AF14"/>
  <c r="AA11"/>
  <c r="AB11"/>
  <c r="AC11"/>
  <c r="AD11"/>
  <c r="AE11"/>
  <c r="AF11"/>
  <c r="E154" i="1"/>
  <c r="F154"/>
  <c r="G154"/>
  <c r="H154"/>
  <c r="I154"/>
  <c r="J154"/>
  <c r="D154"/>
  <c r="C154"/>
  <c r="D157"/>
  <c r="E157"/>
  <c r="F157"/>
  <c r="G157"/>
  <c r="H157"/>
  <c r="I157"/>
  <c r="J157"/>
  <c r="C157"/>
  <c r="C108"/>
  <c r="AB124" i="2" l="1"/>
  <c r="AD124"/>
  <c r="AF124"/>
  <c r="AA124"/>
  <c r="AC124"/>
  <c r="AE124"/>
  <c r="AH123"/>
  <c r="AB123" s="1"/>
  <c r="AJ123"/>
  <c r="AD123" s="1"/>
  <c r="AL123"/>
  <c r="AF123" s="1"/>
  <c r="AG123"/>
  <c r="AA123" s="1"/>
  <c r="AI123"/>
  <c r="AC123" s="1"/>
  <c r="AK123"/>
  <c r="AE123" s="1"/>
  <c r="AH82"/>
  <c r="AI82"/>
  <c r="AJ82"/>
  <c r="AK82"/>
  <c r="AL82"/>
  <c r="E106" i="1"/>
  <c r="G106"/>
  <c r="I106"/>
  <c r="D108"/>
  <c r="D106" s="1"/>
  <c r="E108"/>
  <c r="F108"/>
  <c r="F106" s="1"/>
  <c r="G108"/>
  <c r="H108"/>
  <c r="H106" s="1"/>
  <c r="I108"/>
  <c r="J108"/>
  <c r="J106" s="1"/>
  <c r="C106"/>
  <c r="K55" i="9"/>
  <c r="K54"/>
  <c r="J55"/>
  <c r="J54"/>
  <c r="O14"/>
  <c r="N14"/>
  <c r="M14"/>
  <c r="L14"/>
  <c r="K14"/>
  <c r="K30"/>
  <c r="J30"/>
  <c r="O20"/>
  <c r="N20"/>
  <c r="M20"/>
  <c r="L20"/>
  <c r="K20"/>
  <c r="J20"/>
  <c r="J14"/>
  <c r="O63"/>
  <c r="O64"/>
  <c r="O65"/>
  <c r="O66"/>
  <c r="O62"/>
  <c r="N63"/>
  <c r="N64"/>
  <c r="N65"/>
  <c r="N66"/>
  <c r="N62"/>
  <c r="M63"/>
  <c r="M64"/>
  <c r="M65"/>
  <c r="M66"/>
  <c r="M62"/>
  <c r="L63"/>
  <c r="L64"/>
  <c r="L65"/>
  <c r="L66"/>
  <c r="L62"/>
  <c r="K62"/>
  <c r="K63"/>
  <c r="K64"/>
  <c r="K65"/>
  <c r="K66"/>
  <c r="J62"/>
  <c r="L59"/>
  <c r="M59"/>
  <c r="N59"/>
  <c r="O59"/>
  <c r="P55"/>
  <c r="K59"/>
  <c r="J59"/>
  <c r="T20"/>
  <c r="S20"/>
  <c r="R20"/>
  <c r="Q20"/>
  <c r="P20"/>
  <c r="P59" l="1"/>
  <c r="P54"/>
  <c r="D52" i="1"/>
  <c r="E52"/>
  <c r="F52"/>
  <c r="G52"/>
  <c r="H52"/>
  <c r="I52"/>
  <c r="J52"/>
  <c r="C52"/>
  <c r="D24" i="2" l="1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G24"/>
  <c r="AA24" s="1"/>
  <c r="AH24"/>
  <c r="AB24" s="1"/>
  <c r="AI24"/>
  <c r="AC24" s="1"/>
  <c r="AJ24"/>
  <c r="AD24" s="1"/>
  <c r="AK24"/>
  <c r="AE24" s="1"/>
  <c r="AL24"/>
  <c r="AF24" s="1"/>
  <c r="C24"/>
  <c r="AA92" l="1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G100"/>
  <c r="AH100"/>
  <c r="AB100" s="1"/>
  <c r="AI100"/>
  <c r="AC100" s="1"/>
  <c r="AJ100"/>
  <c r="AD100" s="1"/>
  <c r="AK100"/>
  <c r="AL100"/>
  <c r="AF100" s="1"/>
  <c r="C100"/>
  <c r="F88"/>
  <c r="F89"/>
  <c r="F90"/>
  <c r="F91"/>
  <c r="F92"/>
  <c r="F93"/>
  <c r="F94"/>
  <c r="F87"/>
  <c r="D123"/>
  <c r="E123"/>
  <c r="E121" s="1"/>
  <c r="F123"/>
  <c r="F121" s="1"/>
  <c r="G123"/>
  <c r="H123"/>
  <c r="I123"/>
  <c r="I121" s="1"/>
  <c r="J123"/>
  <c r="J121" s="1"/>
  <c r="K123"/>
  <c r="L123"/>
  <c r="M123"/>
  <c r="M121" s="1"/>
  <c r="N123"/>
  <c r="N121" s="1"/>
  <c r="O123"/>
  <c r="P123"/>
  <c r="Q123"/>
  <c r="Q121" s="1"/>
  <c r="R123"/>
  <c r="S123"/>
  <c r="S121" s="1"/>
  <c r="T123"/>
  <c r="U121"/>
  <c r="V121"/>
  <c r="Y121"/>
  <c r="AG121"/>
  <c r="AI121"/>
  <c r="AJ121"/>
  <c r="C123"/>
  <c r="C121" s="1"/>
  <c r="D86"/>
  <c r="E86"/>
  <c r="I86"/>
  <c r="J86"/>
  <c r="K86"/>
  <c r="O86"/>
  <c r="P86"/>
  <c r="Q86"/>
  <c r="U86"/>
  <c r="V86"/>
  <c r="W86"/>
  <c r="AG86"/>
  <c r="AH86"/>
  <c r="AH81" s="1"/>
  <c r="AI86"/>
  <c r="AI81" s="1"/>
  <c r="C86"/>
  <c r="P121"/>
  <c r="R121"/>
  <c r="T121"/>
  <c r="X121"/>
  <c r="Z121"/>
  <c r="AH121"/>
  <c r="AL121"/>
  <c r="D121"/>
  <c r="G121"/>
  <c r="H121"/>
  <c r="K121"/>
  <c r="L121"/>
  <c r="O121"/>
  <c r="W121"/>
  <c r="AK121"/>
  <c r="AA159"/>
  <c r="AB159"/>
  <c r="AC159"/>
  <c r="AD159"/>
  <c r="AE159"/>
  <c r="AF159"/>
  <c r="AG158"/>
  <c r="AH158"/>
  <c r="AI158"/>
  <c r="AJ158"/>
  <c r="AK158"/>
  <c r="AL158"/>
  <c r="D158"/>
  <c r="D157" s="1"/>
  <c r="E158"/>
  <c r="E157" s="1"/>
  <c r="F158"/>
  <c r="F157" s="1"/>
  <c r="G158"/>
  <c r="G157" s="1"/>
  <c r="H158"/>
  <c r="H157" s="1"/>
  <c r="I158"/>
  <c r="I157" s="1"/>
  <c r="J158"/>
  <c r="J157" s="1"/>
  <c r="K158"/>
  <c r="K157" s="1"/>
  <c r="L158"/>
  <c r="L157" s="1"/>
  <c r="M158"/>
  <c r="M157" s="1"/>
  <c r="N158"/>
  <c r="N157" s="1"/>
  <c r="O158"/>
  <c r="O157" s="1"/>
  <c r="P158"/>
  <c r="P157" s="1"/>
  <c r="Q158"/>
  <c r="Q157" s="1"/>
  <c r="R158"/>
  <c r="R157" s="1"/>
  <c r="S158"/>
  <c r="S157" s="1"/>
  <c r="T158"/>
  <c r="T157" s="1"/>
  <c r="U158"/>
  <c r="U157" s="1"/>
  <c r="V158"/>
  <c r="V157" s="1"/>
  <c r="W158"/>
  <c r="W157" s="1"/>
  <c r="X158"/>
  <c r="X157" s="1"/>
  <c r="Y158"/>
  <c r="Y157" s="1"/>
  <c r="Z158"/>
  <c r="Z157" s="1"/>
  <c r="C158"/>
  <c r="C157" s="1"/>
  <c r="AA125"/>
  <c r="AB125"/>
  <c r="AC125"/>
  <c r="AD125"/>
  <c r="AE125"/>
  <c r="AF125"/>
  <c r="AF130"/>
  <c r="AE130"/>
  <c r="AD130"/>
  <c r="AC130"/>
  <c r="J30" i="1"/>
  <c r="I30"/>
  <c r="H30"/>
  <c r="G30"/>
  <c r="F30"/>
  <c r="E30"/>
  <c r="D30"/>
  <c r="C30"/>
  <c r="J33"/>
  <c r="J29" s="1"/>
  <c r="I33"/>
  <c r="I29" s="1"/>
  <c r="H33"/>
  <c r="H29" s="1"/>
  <c r="G33"/>
  <c r="G29" s="1"/>
  <c r="F33"/>
  <c r="F29" s="1"/>
  <c r="E33"/>
  <c r="E29" s="1"/>
  <c r="D33"/>
  <c r="D29" s="1"/>
  <c r="C33"/>
  <c r="C29" s="1"/>
  <c r="D62"/>
  <c r="D60" s="1"/>
  <c r="E62"/>
  <c r="E60" s="1"/>
  <c r="F62"/>
  <c r="F60" s="1"/>
  <c r="G62"/>
  <c r="G60" s="1"/>
  <c r="H62"/>
  <c r="H60" s="1"/>
  <c r="I62"/>
  <c r="I60" s="1"/>
  <c r="J62"/>
  <c r="J60" s="1"/>
  <c r="C62"/>
  <c r="C60" s="1"/>
  <c r="AE100" i="2" l="1"/>
  <c r="AA100"/>
  <c r="AE158"/>
  <c r="AE157" s="1"/>
  <c r="AK157"/>
  <c r="AC158"/>
  <c r="AC157" s="1"/>
  <c r="AI157"/>
  <c r="AA158"/>
  <c r="AA157" s="1"/>
  <c r="AG157"/>
  <c r="AF121"/>
  <c r="AD121"/>
  <c r="AB121"/>
  <c r="AF158"/>
  <c r="AF157" s="1"/>
  <c r="AL157"/>
  <c r="AD158"/>
  <c r="AD157" s="1"/>
  <c r="AJ157"/>
  <c r="AB158"/>
  <c r="AB157" s="1"/>
  <c r="AH157"/>
  <c r="AE121"/>
  <c r="AC121"/>
  <c r="AA121"/>
  <c r="M43" i="14"/>
  <c r="J43"/>
  <c r="I43"/>
  <c r="H43"/>
  <c r="L37"/>
  <c r="K37"/>
  <c r="K43" s="1"/>
  <c r="G37"/>
  <c r="G32"/>
  <c r="G27"/>
  <c r="G17"/>
  <c r="G12"/>
  <c r="L7"/>
  <c r="L43" s="1"/>
  <c r="G7"/>
  <c r="F7"/>
  <c r="F43" s="1"/>
  <c r="G43" l="1"/>
  <c r="D125" i="1"/>
  <c r="E125"/>
  <c r="F125"/>
  <c r="G125"/>
  <c r="H125"/>
  <c r="I125"/>
  <c r="J125"/>
  <c r="C125"/>
  <c r="X17" i="8" l="1"/>
  <c r="O33" l="1"/>
  <c r="P33"/>
  <c r="Q33"/>
  <c r="R33"/>
  <c r="S33"/>
  <c r="T33"/>
  <c r="U33"/>
  <c r="W33"/>
  <c r="Y33"/>
  <c r="Z33"/>
  <c r="AA33"/>
  <c r="AB33"/>
  <c r="AC33"/>
  <c r="AD33"/>
  <c r="AE33"/>
  <c r="AF33"/>
  <c r="AG33"/>
  <c r="AH33"/>
  <c r="AI33"/>
  <c r="AJ33"/>
  <c r="AK33"/>
  <c r="AM33"/>
  <c r="AN33"/>
  <c r="AO33"/>
  <c r="AP33"/>
  <c r="AQ33"/>
  <c r="D152" i="1" l="1"/>
  <c r="E152"/>
  <c r="F152"/>
  <c r="G152"/>
  <c r="H152"/>
  <c r="I152"/>
  <c r="J152"/>
  <c r="C152"/>
  <c r="D12" l="1"/>
  <c r="D10" s="1"/>
  <c r="E12"/>
  <c r="E10" s="1"/>
  <c r="F12"/>
  <c r="F10" s="1"/>
  <c r="G12"/>
  <c r="G10" s="1"/>
  <c r="H12"/>
  <c r="H10" s="1"/>
  <c r="I12"/>
  <c r="I10" s="1"/>
  <c r="J12"/>
  <c r="J10" s="1"/>
  <c r="C12"/>
  <c r="C10" s="1"/>
  <c r="AA143" i="2" l="1"/>
  <c r="D105" i="1"/>
  <c r="E105"/>
  <c r="F105"/>
  <c r="G105"/>
  <c r="H105"/>
  <c r="I105"/>
  <c r="J105"/>
  <c r="C105"/>
  <c r="D104"/>
  <c r="D100" s="1"/>
  <c r="E104"/>
  <c r="E100" s="1"/>
  <c r="F104"/>
  <c r="F100" s="1"/>
  <c r="G104"/>
  <c r="G100" s="1"/>
  <c r="H104"/>
  <c r="H100" s="1"/>
  <c r="I104"/>
  <c r="I100" s="1"/>
  <c r="J104"/>
  <c r="J100" s="1"/>
  <c r="C104"/>
  <c r="C100" s="1"/>
  <c r="AA173" i="2" l="1"/>
  <c r="AB173"/>
  <c r="AC173"/>
  <c r="AD173"/>
  <c r="AE173"/>
  <c r="AF173"/>
  <c r="D166"/>
  <c r="D163" s="1"/>
  <c r="E166"/>
  <c r="E163" s="1"/>
  <c r="F166"/>
  <c r="F163" s="1"/>
  <c r="G166"/>
  <c r="G163" s="1"/>
  <c r="H166"/>
  <c r="H163" s="1"/>
  <c r="I166"/>
  <c r="I163" s="1"/>
  <c r="J166"/>
  <c r="J163" s="1"/>
  <c r="K166"/>
  <c r="K163" s="1"/>
  <c r="L166"/>
  <c r="L163" s="1"/>
  <c r="M166"/>
  <c r="M163" s="1"/>
  <c r="N166"/>
  <c r="N163" s="1"/>
  <c r="O166"/>
  <c r="O163" s="1"/>
  <c r="P166"/>
  <c r="P163" s="1"/>
  <c r="Q166"/>
  <c r="R166"/>
  <c r="S166"/>
  <c r="T166"/>
  <c r="U166"/>
  <c r="U163" s="1"/>
  <c r="V166"/>
  <c r="V163" s="1"/>
  <c r="W166"/>
  <c r="W163" s="1"/>
  <c r="X166"/>
  <c r="X163" s="1"/>
  <c r="Y166"/>
  <c r="Y163" s="1"/>
  <c r="Z166"/>
  <c r="Z163" s="1"/>
  <c r="AG166"/>
  <c r="AH166"/>
  <c r="AH163" s="1"/>
  <c r="AB163" s="1"/>
  <c r="AI166"/>
  <c r="AC166" s="1"/>
  <c r="AJ166"/>
  <c r="AJ163" s="1"/>
  <c r="AK166"/>
  <c r="AL166"/>
  <c r="AL163" s="1"/>
  <c r="AF163" s="1"/>
  <c r="C166"/>
  <c r="C163" s="1"/>
  <c r="D146"/>
  <c r="E146"/>
  <c r="F146"/>
  <c r="G146"/>
  <c r="H146"/>
  <c r="I146"/>
  <c r="J146"/>
  <c r="K146"/>
  <c r="L146"/>
  <c r="M146"/>
  <c r="N146"/>
  <c r="O146"/>
  <c r="P146"/>
  <c r="Q146"/>
  <c r="R146"/>
  <c r="S146"/>
  <c r="T146"/>
  <c r="U146"/>
  <c r="V146"/>
  <c r="W146"/>
  <c r="X146"/>
  <c r="Y146"/>
  <c r="Z146"/>
  <c r="AG146"/>
  <c r="AA146" s="1"/>
  <c r="AH146"/>
  <c r="AI146"/>
  <c r="AJ146"/>
  <c r="AD146" s="1"/>
  <c r="AK146"/>
  <c r="AE146" s="1"/>
  <c r="AL146"/>
  <c r="C146"/>
  <c r="D142"/>
  <c r="D141" s="1"/>
  <c r="E142"/>
  <c r="E141" s="1"/>
  <c r="F142"/>
  <c r="G142"/>
  <c r="G141" s="1"/>
  <c r="H142"/>
  <c r="H141" s="1"/>
  <c r="I142"/>
  <c r="I141" s="1"/>
  <c r="J142"/>
  <c r="K142"/>
  <c r="K141" s="1"/>
  <c r="L142"/>
  <c r="L141" s="1"/>
  <c r="M142"/>
  <c r="M141" s="1"/>
  <c r="N142"/>
  <c r="O142"/>
  <c r="O141" s="1"/>
  <c r="P142"/>
  <c r="P141" s="1"/>
  <c r="Q142"/>
  <c r="Q141" s="1"/>
  <c r="R142"/>
  <c r="S142"/>
  <c r="S141" s="1"/>
  <c r="T142"/>
  <c r="T141" s="1"/>
  <c r="U142"/>
  <c r="U141" s="1"/>
  <c r="V142"/>
  <c r="W142"/>
  <c r="W141" s="1"/>
  <c r="X142"/>
  <c r="X141" s="1"/>
  <c r="Y142"/>
  <c r="Y141" s="1"/>
  <c r="Z142"/>
  <c r="AG142"/>
  <c r="AH142"/>
  <c r="AH141" s="1"/>
  <c r="AI142"/>
  <c r="AC142" s="1"/>
  <c r="AJ142"/>
  <c r="AK142"/>
  <c r="AL142"/>
  <c r="AL141" s="1"/>
  <c r="C142"/>
  <c r="C141" s="1"/>
  <c r="D136"/>
  <c r="D135" s="1"/>
  <c r="E136"/>
  <c r="E135" s="1"/>
  <c r="F136"/>
  <c r="F135" s="1"/>
  <c r="G136"/>
  <c r="G135" s="1"/>
  <c r="H136"/>
  <c r="H135" s="1"/>
  <c r="I136"/>
  <c r="I135" s="1"/>
  <c r="J136"/>
  <c r="J135" s="1"/>
  <c r="K136"/>
  <c r="K135" s="1"/>
  <c r="L136"/>
  <c r="L135" s="1"/>
  <c r="M136"/>
  <c r="M135" s="1"/>
  <c r="N136"/>
  <c r="N135" s="1"/>
  <c r="O136"/>
  <c r="O135" s="1"/>
  <c r="P136"/>
  <c r="P135" s="1"/>
  <c r="Q136"/>
  <c r="Q135" s="1"/>
  <c r="R136"/>
  <c r="R135" s="1"/>
  <c r="S136"/>
  <c r="S135" s="1"/>
  <c r="T136"/>
  <c r="T135" s="1"/>
  <c r="U136"/>
  <c r="U135" s="1"/>
  <c r="V136"/>
  <c r="V135" s="1"/>
  <c r="W136"/>
  <c r="W135" s="1"/>
  <c r="X136"/>
  <c r="X135" s="1"/>
  <c r="Y136"/>
  <c r="Y135" s="1"/>
  <c r="Z136"/>
  <c r="Z135" s="1"/>
  <c r="AG136"/>
  <c r="AG135" s="1"/>
  <c r="AH136"/>
  <c r="AH135" s="1"/>
  <c r="AI136"/>
  <c r="AI135" s="1"/>
  <c r="AJ136"/>
  <c r="AJ135" s="1"/>
  <c r="AD135" s="1"/>
  <c r="AK136"/>
  <c r="AK135" s="1"/>
  <c r="AE135" s="1"/>
  <c r="AL136"/>
  <c r="AL135" s="1"/>
  <c r="C136"/>
  <c r="C135" s="1"/>
  <c r="AA130"/>
  <c r="AB130"/>
  <c r="D132"/>
  <c r="D129" s="1"/>
  <c r="E132"/>
  <c r="E129" s="1"/>
  <c r="F132"/>
  <c r="F129" s="1"/>
  <c r="G132"/>
  <c r="G129" s="1"/>
  <c r="H132"/>
  <c r="H129" s="1"/>
  <c r="I132"/>
  <c r="I129" s="1"/>
  <c r="J132"/>
  <c r="J129" s="1"/>
  <c r="K132"/>
  <c r="K129" s="1"/>
  <c r="L132"/>
  <c r="L129" s="1"/>
  <c r="M132"/>
  <c r="M129" s="1"/>
  <c r="N132"/>
  <c r="N129" s="1"/>
  <c r="O132"/>
  <c r="O129" s="1"/>
  <c r="P132"/>
  <c r="P129" s="1"/>
  <c r="Q132"/>
  <c r="R132"/>
  <c r="S132"/>
  <c r="T132"/>
  <c r="U132"/>
  <c r="U129" s="1"/>
  <c r="V132"/>
  <c r="V129" s="1"/>
  <c r="W132"/>
  <c r="W129" s="1"/>
  <c r="X132"/>
  <c r="X129" s="1"/>
  <c r="Y132"/>
  <c r="Y129" s="1"/>
  <c r="Z132"/>
  <c r="Z129" s="1"/>
  <c r="AG132"/>
  <c r="AG129" s="1"/>
  <c r="AH132"/>
  <c r="AH129" s="1"/>
  <c r="AI132"/>
  <c r="AI129" s="1"/>
  <c r="AJ132"/>
  <c r="AJ129" s="1"/>
  <c r="AK132"/>
  <c r="AK129" s="1"/>
  <c r="AL132"/>
  <c r="AL129" s="1"/>
  <c r="C132"/>
  <c r="C129" s="1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11"/>
  <c r="AG111"/>
  <c r="AH111"/>
  <c r="AB111" s="1"/>
  <c r="AI111"/>
  <c r="AJ111"/>
  <c r="AK111"/>
  <c r="AL111"/>
  <c r="AF111" s="1"/>
  <c r="C111"/>
  <c r="D108"/>
  <c r="D107" s="1"/>
  <c r="D105" s="1"/>
  <c r="E108"/>
  <c r="E107" s="1"/>
  <c r="E105" s="1"/>
  <c r="F108"/>
  <c r="F107" s="1"/>
  <c r="F105" s="1"/>
  <c r="G108"/>
  <c r="G107" s="1"/>
  <c r="G105" s="1"/>
  <c r="H108"/>
  <c r="H107" s="1"/>
  <c r="H105" s="1"/>
  <c r="I108"/>
  <c r="I107" s="1"/>
  <c r="I105" s="1"/>
  <c r="J108"/>
  <c r="J107" s="1"/>
  <c r="J105" s="1"/>
  <c r="K108"/>
  <c r="K107" s="1"/>
  <c r="K105" s="1"/>
  <c r="L108"/>
  <c r="L107" s="1"/>
  <c r="L105" s="1"/>
  <c r="M108"/>
  <c r="M107" s="1"/>
  <c r="M105" s="1"/>
  <c r="N108"/>
  <c r="N107" s="1"/>
  <c r="N105" s="1"/>
  <c r="O108"/>
  <c r="O107" s="1"/>
  <c r="O105" s="1"/>
  <c r="P108"/>
  <c r="P107" s="1"/>
  <c r="P105" s="1"/>
  <c r="Q108"/>
  <c r="Q107" s="1"/>
  <c r="Q105" s="1"/>
  <c r="R108"/>
  <c r="R107" s="1"/>
  <c r="R105" s="1"/>
  <c r="S108"/>
  <c r="S107" s="1"/>
  <c r="S105" s="1"/>
  <c r="T108"/>
  <c r="T107" s="1"/>
  <c r="T105" s="1"/>
  <c r="U108"/>
  <c r="U107" s="1"/>
  <c r="U105" s="1"/>
  <c r="V108"/>
  <c r="V107" s="1"/>
  <c r="V105" s="1"/>
  <c r="W108"/>
  <c r="X108"/>
  <c r="X107" s="1"/>
  <c r="X105" s="1"/>
  <c r="Y108"/>
  <c r="Y107" s="1"/>
  <c r="Y105" s="1"/>
  <c r="Z108"/>
  <c r="Z107" s="1"/>
  <c r="Z105" s="1"/>
  <c r="AG108"/>
  <c r="AG107" s="1"/>
  <c r="AH108"/>
  <c r="AH107" s="1"/>
  <c r="AI108"/>
  <c r="AI107" s="1"/>
  <c r="AI105" s="1"/>
  <c r="AJ108"/>
  <c r="AJ107" s="1"/>
  <c r="AJ105" s="1"/>
  <c r="AK108"/>
  <c r="AK107" s="1"/>
  <c r="AK105" s="1"/>
  <c r="AL108"/>
  <c r="AL107" s="1"/>
  <c r="AL105" s="1"/>
  <c r="C108"/>
  <c r="C107" s="1"/>
  <c r="C105" s="1"/>
  <c r="AA98"/>
  <c r="AB98"/>
  <c r="AC98"/>
  <c r="AD98"/>
  <c r="AE98"/>
  <c r="AF98"/>
  <c r="D97"/>
  <c r="D96" s="1"/>
  <c r="E97"/>
  <c r="E96" s="1"/>
  <c r="F97"/>
  <c r="F96" s="1"/>
  <c r="G97"/>
  <c r="G96" s="1"/>
  <c r="H97"/>
  <c r="H96" s="1"/>
  <c r="I97"/>
  <c r="J97"/>
  <c r="J96" s="1"/>
  <c r="K97"/>
  <c r="K96" s="1"/>
  <c r="L97"/>
  <c r="L96" s="1"/>
  <c r="M97"/>
  <c r="M96" s="1"/>
  <c r="N97"/>
  <c r="N96" s="1"/>
  <c r="O97"/>
  <c r="O96" s="1"/>
  <c r="P97"/>
  <c r="P96" s="1"/>
  <c r="Q97"/>
  <c r="Q96" s="1"/>
  <c r="R97"/>
  <c r="R96" s="1"/>
  <c r="S97"/>
  <c r="S96" s="1"/>
  <c r="T97"/>
  <c r="T96" s="1"/>
  <c r="U97"/>
  <c r="U96" s="1"/>
  <c r="V97"/>
  <c r="V96" s="1"/>
  <c r="W97"/>
  <c r="W96" s="1"/>
  <c r="X97"/>
  <c r="X96" s="1"/>
  <c r="Y97"/>
  <c r="Y96" s="1"/>
  <c r="Z97"/>
  <c r="Z96" s="1"/>
  <c r="AG97"/>
  <c r="AG96" s="1"/>
  <c r="AH97"/>
  <c r="AI97"/>
  <c r="AI96" s="1"/>
  <c r="AC96" s="1"/>
  <c r="AJ97"/>
  <c r="AD97" s="1"/>
  <c r="AK97"/>
  <c r="AK96" s="1"/>
  <c r="AL97"/>
  <c r="C97"/>
  <c r="C96" s="1"/>
  <c r="U82"/>
  <c r="U81" s="1"/>
  <c r="AG82"/>
  <c r="D82"/>
  <c r="D81" s="1"/>
  <c r="E82"/>
  <c r="E81" s="1"/>
  <c r="G82"/>
  <c r="H82"/>
  <c r="I82"/>
  <c r="I81" s="1"/>
  <c r="J82"/>
  <c r="J81" s="1"/>
  <c r="K82"/>
  <c r="K81" s="1"/>
  <c r="M82"/>
  <c r="N82"/>
  <c r="O82"/>
  <c r="O81" s="1"/>
  <c r="P82"/>
  <c r="P81" s="1"/>
  <c r="Q82"/>
  <c r="Q81" s="1"/>
  <c r="V82"/>
  <c r="V81" s="1"/>
  <c r="W82"/>
  <c r="X82"/>
  <c r="Y82"/>
  <c r="Z82"/>
  <c r="C82"/>
  <c r="AL93"/>
  <c r="AF93" s="1"/>
  <c r="AJ93"/>
  <c r="AD93" s="1"/>
  <c r="AE93"/>
  <c r="AC93"/>
  <c r="R93"/>
  <c r="S93" s="1"/>
  <c r="T93" s="1"/>
  <c r="L93"/>
  <c r="M93" s="1"/>
  <c r="N93" s="1"/>
  <c r="G93"/>
  <c r="H93" s="1"/>
  <c r="AJ92"/>
  <c r="AK92" s="1"/>
  <c r="AL92" s="1"/>
  <c r="AB92"/>
  <c r="X92"/>
  <c r="Y92" s="1"/>
  <c r="Z92" s="1"/>
  <c r="R92"/>
  <c r="S92" s="1"/>
  <c r="T92" s="1"/>
  <c r="L92"/>
  <c r="M92" s="1"/>
  <c r="N92" s="1"/>
  <c r="G92"/>
  <c r="H92" s="1"/>
  <c r="AJ91"/>
  <c r="AK91" s="1"/>
  <c r="AL91" s="1"/>
  <c r="X91"/>
  <c r="Y91" s="1"/>
  <c r="Z91" s="1"/>
  <c r="R91"/>
  <c r="S91" s="1"/>
  <c r="T91" s="1"/>
  <c r="L91"/>
  <c r="M91" s="1"/>
  <c r="N91" s="1"/>
  <c r="G91"/>
  <c r="H91" s="1"/>
  <c r="AJ90"/>
  <c r="AK90" s="1"/>
  <c r="AL90" s="1"/>
  <c r="AB90"/>
  <c r="AA90"/>
  <c r="X90"/>
  <c r="Y90" s="1"/>
  <c r="Z90" s="1"/>
  <c r="R90"/>
  <c r="S90" s="1"/>
  <c r="T90" s="1"/>
  <c r="L90"/>
  <c r="M90" s="1"/>
  <c r="N90" s="1"/>
  <c r="G90"/>
  <c r="H90" s="1"/>
  <c r="AF89"/>
  <c r="AE89"/>
  <c r="AD89"/>
  <c r="AC89"/>
  <c r="AB89"/>
  <c r="AA89"/>
  <c r="R89"/>
  <c r="S89" s="1"/>
  <c r="T89" s="1"/>
  <c r="L89"/>
  <c r="M89" s="1"/>
  <c r="N89" s="1"/>
  <c r="G89"/>
  <c r="H89" s="1"/>
  <c r="AJ88"/>
  <c r="X88"/>
  <c r="R88"/>
  <c r="S88" s="1"/>
  <c r="T88" s="1"/>
  <c r="L88"/>
  <c r="M88" s="1"/>
  <c r="G88"/>
  <c r="AF87"/>
  <c r="AE87"/>
  <c r="AC87"/>
  <c r="AB87"/>
  <c r="AA87"/>
  <c r="R87"/>
  <c r="L87"/>
  <c r="D84" i="1"/>
  <c r="D82" s="1"/>
  <c r="D122" s="1"/>
  <c r="E84"/>
  <c r="E82" s="1"/>
  <c r="E122" s="1"/>
  <c r="F84"/>
  <c r="F82" s="1"/>
  <c r="F122" s="1"/>
  <c r="G84"/>
  <c r="G82" s="1"/>
  <c r="G122" s="1"/>
  <c r="H84"/>
  <c r="H82" s="1"/>
  <c r="H122" s="1"/>
  <c r="I84"/>
  <c r="I82" s="1"/>
  <c r="I122" s="1"/>
  <c r="J84"/>
  <c r="J82" s="1"/>
  <c r="J122" s="1"/>
  <c r="C84"/>
  <c r="C82" s="1"/>
  <c r="C122" s="1"/>
  <c r="D57"/>
  <c r="E57"/>
  <c r="F57"/>
  <c r="G57"/>
  <c r="H57"/>
  <c r="I57"/>
  <c r="J57"/>
  <c r="C57"/>
  <c r="S63" i="9"/>
  <c r="S65"/>
  <c r="Q65"/>
  <c r="J64"/>
  <c r="J65"/>
  <c r="J66"/>
  <c r="J63"/>
  <c r="T63"/>
  <c r="Q63"/>
  <c r="P64"/>
  <c r="AL96" i="2"/>
  <c r="C81" l="1"/>
  <c r="C79" s="1"/>
  <c r="W81"/>
  <c r="AC81" s="1"/>
  <c r="AG81"/>
  <c r="AA81" s="1"/>
  <c r="V169"/>
  <c r="AE86"/>
  <c r="AB81"/>
  <c r="P79"/>
  <c r="K79"/>
  <c r="D79"/>
  <c r="W79"/>
  <c r="O169"/>
  <c r="O79"/>
  <c r="J79"/>
  <c r="E79"/>
  <c r="U79"/>
  <c r="Q79"/>
  <c r="R64" i="9"/>
  <c r="T66"/>
  <c r="P66"/>
  <c r="R66"/>
  <c r="T64"/>
  <c r="J68"/>
  <c r="W169" i="2"/>
  <c r="AF97"/>
  <c r="AB97"/>
  <c r="AC172"/>
  <c r="AE111"/>
  <c r="AA111"/>
  <c r="AE142"/>
  <c r="AA142"/>
  <c r="AC146"/>
  <c r="AE166"/>
  <c r="AA166"/>
  <c r="R62" i="9"/>
  <c r="L86" i="2"/>
  <c r="AC86"/>
  <c r="M86"/>
  <c r="AB171"/>
  <c r="AE96"/>
  <c r="AA96"/>
  <c r="AB172"/>
  <c r="AD111"/>
  <c r="AF135"/>
  <c r="AB135"/>
  <c r="AJ141"/>
  <c r="AD141" s="1"/>
  <c r="Z141"/>
  <c r="AF141" s="1"/>
  <c r="V141"/>
  <c r="R141"/>
  <c r="N141"/>
  <c r="J141"/>
  <c r="F141"/>
  <c r="AF146"/>
  <c r="AB146"/>
  <c r="AD163"/>
  <c r="U169"/>
  <c r="P62" i="9"/>
  <c r="AA86" i="2"/>
  <c r="AF86"/>
  <c r="X86"/>
  <c r="P169"/>
  <c r="K169"/>
  <c r="AE171"/>
  <c r="AB141"/>
  <c r="AA172"/>
  <c r="AA171"/>
  <c r="AG169"/>
  <c r="AC171"/>
  <c r="AI169"/>
  <c r="F86"/>
  <c r="R86"/>
  <c r="AB86"/>
  <c r="G86"/>
  <c r="AJ86"/>
  <c r="AC135"/>
  <c r="AA135"/>
  <c r="I96"/>
  <c r="I79" s="1"/>
  <c r="I169"/>
  <c r="S87"/>
  <c r="S86" s="1"/>
  <c r="H88"/>
  <c r="H86" s="1"/>
  <c r="D169"/>
  <c r="N88"/>
  <c r="N86" s="1"/>
  <c r="Y88"/>
  <c r="Y86" s="1"/>
  <c r="Y169" s="1"/>
  <c r="AK88"/>
  <c r="AK86" s="1"/>
  <c r="AD87"/>
  <c r="AD86" s="1"/>
  <c r="J169"/>
  <c r="C169"/>
  <c r="E169"/>
  <c r="AF166"/>
  <c r="AD166"/>
  <c r="AB166"/>
  <c r="AK163"/>
  <c r="AE163" s="1"/>
  <c r="AI163"/>
  <c r="AC163" s="1"/>
  <c r="AG163"/>
  <c r="AA163" s="1"/>
  <c r="AF142"/>
  <c r="AD142"/>
  <c r="AB142"/>
  <c r="AK141"/>
  <c r="AE141" s="1"/>
  <c r="AI141"/>
  <c r="AC141" s="1"/>
  <c r="AG141"/>
  <c r="AA141" s="1"/>
  <c r="AE132"/>
  <c r="AC132"/>
  <c r="AA132"/>
  <c r="AF132"/>
  <c r="AD132"/>
  <c r="AB132"/>
  <c r="AF129"/>
  <c r="AE129"/>
  <c r="AD129"/>
  <c r="AC129"/>
  <c r="AB129"/>
  <c r="AA129"/>
  <c r="AA107"/>
  <c r="AG105"/>
  <c r="AA105" s="1"/>
  <c r="AE105"/>
  <c r="AH105"/>
  <c r="AB105" s="1"/>
  <c r="AB107"/>
  <c r="AF105"/>
  <c r="AD105"/>
  <c r="AF108"/>
  <c r="AD108"/>
  <c r="AB108"/>
  <c r="AC111"/>
  <c r="AE108"/>
  <c r="AC108"/>
  <c r="AA108"/>
  <c r="AF107"/>
  <c r="AE107"/>
  <c r="AD107"/>
  <c r="W107"/>
  <c r="AE82"/>
  <c r="AF96"/>
  <c r="AC82"/>
  <c r="AE97"/>
  <c r="AC97"/>
  <c r="AA97"/>
  <c r="AJ96"/>
  <c r="AD96" s="1"/>
  <c r="AH96"/>
  <c r="AB96" s="1"/>
  <c r="AB82"/>
  <c r="AA82"/>
  <c r="P30" i="9"/>
  <c r="Q62"/>
  <c r="T62"/>
  <c r="M68"/>
  <c r="K68"/>
  <c r="O68"/>
  <c r="S62"/>
  <c r="N68"/>
  <c r="L68"/>
  <c r="T65"/>
  <c r="S66"/>
  <c r="Q66"/>
  <c r="R65"/>
  <c r="P65"/>
  <c r="S64"/>
  <c r="Q64"/>
  <c r="R63"/>
  <c r="P63"/>
  <c r="X15" i="8"/>
  <c r="X16"/>
  <c r="H81" i="2" l="1"/>
  <c r="Y81"/>
  <c r="N81"/>
  <c r="M81"/>
  <c r="G81"/>
  <c r="X81"/>
  <c r="V79"/>
  <c r="AK169"/>
  <c r="N79"/>
  <c r="X79"/>
  <c r="G79"/>
  <c r="H79"/>
  <c r="M79"/>
  <c r="Y79"/>
  <c r="AH169"/>
  <c r="S68" i="9"/>
  <c r="P68"/>
  <c r="Q68"/>
  <c r="T68"/>
  <c r="R68"/>
  <c r="X169" i="2"/>
  <c r="AC169"/>
  <c r="AA169"/>
  <c r="AB169"/>
  <c r="AD172"/>
  <c r="AE172"/>
  <c r="T87"/>
  <c r="T86" s="1"/>
  <c r="Z88"/>
  <c r="Z86" s="1"/>
  <c r="Z81" s="1"/>
  <c r="AL88"/>
  <c r="AL86" s="1"/>
  <c r="G169"/>
  <c r="N169"/>
  <c r="M169"/>
  <c r="H169"/>
  <c r="AC107"/>
  <c r="W105"/>
  <c r="AC105" s="1"/>
  <c r="D52"/>
  <c r="E52"/>
  <c r="F52"/>
  <c r="G52"/>
  <c r="H52"/>
  <c r="C52"/>
  <c r="AH52"/>
  <c r="AI52"/>
  <c r="AJ52"/>
  <c r="AK52"/>
  <c r="AL52"/>
  <c r="AG52"/>
  <c r="J52"/>
  <c r="K52"/>
  <c r="L52"/>
  <c r="M52"/>
  <c r="N52"/>
  <c r="O52"/>
  <c r="P52"/>
  <c r="Q52"/>
  <c r="R52"/>
  <c r="S52"/>
  <c r="T52"/>
  <c r="U52"/>
  <c r="V52"/>
  <c r="W52"/>
  <c r="X52"/>
  <c r="Y52"/>
  <c r="Z52"/>
  <c r="I52"/>
  <c r="Z169" l="1"/>
  <c r="Z79"/>
  <c r="AE169"/>
  <c r="AA55"/>
  <c r="AB55"/>
  <c r="AC55"/>
  <c r="AD55"/>
  <c r="AE55"/>
  <c r="AF55"/>
  <c r="AA54"/>
  <c r="AL57"/>
  <c r="AH57"/>
  <c r="AI57"/>
  <c r="AJ57"/>
  <c r="AK57"/>
  <c r="AG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C57"/>
  <c r="AA42"/>
  <c r="AB42"/>
  <c r="AC42"/>
  <c r="AD42"/>
  <c r="AE42"/>
  <c r="AF42"/>
  <c r="AA47"/>
  <c r="AB47"/>
  <c r="AC47"/>
  <c r="AD47"/>
  <c r="AE47"/>
  <c r="AF47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G45"/>
  <c r="AH45"/>
  <c r="AI45"/>
  <c r="AJ45"/>
  <c r="AK45"/>
  <c r="AL45"/>
  <c r="C45"/>
  <c r="AA101"/>
  <c r="AB101"/>
  <c r="AC101"/>
  <c r="AD101"/>
  <c r="AE101"/>
  <c r="AF101"/>
  <c r="AA102"/>
  <c r="AB102"/>
  <c r="AC102"/>
  <c r="AD102"/>
  <c r="AE102"/>
  <c r="AF102"/>
  <c r="AA112"/>
  <c r="AB112"/>
  <c r="AC112"/>
  <c r="AD112"/>
  <c r="AE112"/>
  <c r="AF112"/>
  <c r="AA133"/>
  <c r="AB133"/>
  <c r="AC133"/>
  <c r="AD133"/>
  <c r="AE133"/>
  <c r="AF133"/>
  <c r="AA137"/>
  <c r="AA136" s="1"/>
  <c r="AB137"/>
  <c r="AB136" s="1"/>
  <c r="AC137"/>
  <c r="AC136" s="1"/>
  <c r="AD137"/>
  <c r="AD136" s="1"/>
  <c r="AE137"/>
  <c r="AE136" s="1"/>
  <c r="AF137"/>
  <c r="AF136" s="1"/>
  <c r="AB143"/>
  <c r="AC143"/>
  <c r="AD143"/>
  <c r="AE143"/>
  <c r="AF143"/>
  <c r="AA144"/>
  <c r="AB144"/>
  <c r="AC144"/>
  <c r="AD144"/>
  <c r="AE144"/>
  <c r="AF144"/>
  <c r="AA147"/>
  <c r="AB147"/>
  <c r="AC147"/>
  <c r="AD147"/>
  <c r="AE147"/>
  <c r="AF147"/>
  <c r="AA148"/>
  <c r="AB148"/>
  <c r="AC148"/>
  <c r="AD148"/>
  <c r="AE148"/>
  <c r="AF148"/>
  <c r="AA149"/>
  <c r="AB149"/>
  <c r="AC149"/>
  <c r="AD149"/>
  <c r="AE149"/>
  <c r="AF149"/>
  <c r="AA150"/>
  <c r="AB150"/>
  <c r="AC150"/>
  <c r="AD150"/>
  <c r="AE150"/>
  <c r="AF150"/>
  <c r="AA151"/>
  <c r="AB151"/>
  <c r="AC151"/>
  <c r="AD151"/>
  <c r="AE151"/>
  <c r="AF151"/>
  <c r="AA152"/>
  <c r="AB152"/>
  <c r="AC152"/>
  <c r="AD152"/>
  <c r="AE152"/>
  <c r="AF152"/>
  <c r="AA153"/>
  <c r="AB153"/>
  <c r="AC153"/>
  <c r="AD153"/>
  <c r="AE153"/>
  <c r="AF153"/>
  <c r="AA154"/>
  <c r="AB154"/>
  <c r="AC154"/>
  <c r="AD154"/>
  <c r="AE154"/>
  <c r="AF154"/>
  <c r="AA167"/>
  <c r="AB167"/>
  <c r="AC167"/>
  <c r="AD167"/>
  <c r="AE167"/>
  <c r="AF167"/>
  <c r="AH70"/>
  <c r="AI70"/>
  <c r="AJ70"/>
  <c r="AK70"/>
  <c r="AL70"/>
  <c r="AG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C70"/>
  <c r="AL10" i="8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9"/>
  <c r="X10"/>
  <c r="X11"/>
  <c r="X12"/>
  <c r="X13"/>
  <c r="X14"/>
  <c r="X9"/>
  <c r="X19"/>
  <c r="X20"/>
  <c r="X21"/>
  <c r="X22"/>
  <c r="X23"/>
  <c r="X24"/>
  <c r="X25"/>
  <c r="X26"/>
  <c r="X28"/>
  <c r="X29"/>
  <c r="X30"/>
  <c r="X31"/>
  <c r="X32"/>
  <c r="X18"/>
  <c r="C33"/>
  <c r="D33"/>
  <c r="E33"/>
  <c r="F33"/>
  <c r="G33"/>
  <c r="H33"/>
  <c r="I33"/>
  <c r="J33"/>
  <c r="K33"/>
  <c r="L33"/>
  <c r="M33"/>
  <c r="N33"/>
  <c r="B33"/>
  <c r="AF172" i="2" l="1"/>
  <c r="AD45"/>
  <c r="AE45"/>
  <c r="AC45"/>
  <c r="AA45"/>
  <c r="AF45"/>
  <c r="AB45"/>
  <c r="AL33" i="8"/>
  <c r="X33"/>
  <c r="Q130" i="2"/>
  <c r="R130"/>
  <c r="R129" s="1"/>
  <c r="S130"/>
  <c r="S129" s="1"/>
  <c r="T130"/>
  <c r="T129" s="1"/>
  <c r="Q163"/>
  <c r="R163"/>
  <c r="S163"/>
  <c r="T163"/>
  <c r="AH74"/>
  <c r="AI74"/>
  <c r="AJ74"/>
  <c r="AK74"/>
  <c r="AL74"/>
  <c r="AG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AB74" s="1"/>
  <c r="W74"/>
  <c r="AC74" s="1"/>
  <c r="X74"/>
  <c r="AD74" s="1"/>
  <c r="Y74"/>
  <c r="AE74" s="1"/>
  <c r="Z74"/>
  <c r="AF74" s="1"/>
  <c r="C74"/>
  <c r="AA72"/>
  <c r="AB72"/>
  <c r="AC72"/>
  <c r="AD72"/>
  <c r="AE72"/>
  <c r="AF72"/>
  <c r="AH67"/>
  <c r="AI67"/>
  <c r="AJ67"/>
  <c r="AK67"/>
  <c r="AL67"/>
  <c r="AG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C67"/>
  <c r="AH64"/>
  <c r="AI64"/>
  <c r="AJ64"/>
  <c r="AK64"/>
  <c r="AL64"/>
  <c r="AG64"/>
  <c r="AB67"/>
  <c r="AC67"/>
  <c r="AD67"/>
  <c r="AE67"/>
  <c r="AF67"/>
  <c r="AA67"/>
  <c r="AA70"/>
  <c r="AB70"/>
  <c r="AC70"/>
  <c r="AD70"/>
  <c r="AE70"/>
  <c r="AF70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C64"/>
  <c r="AH61"/>
  <c r="AI61"/>
  <c r="AJ61"/>
  <c r="AK61"/>
  <c r="AL61"/>
  <c r="AG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C61"/>
  <c r="AB61"/>
  <c r="AE61"/>
  <c r="AF61"/>
  <c r="AA57"/>
  <c r="AB57"/>
  <c r="AC57"/>
  <c r="AD57"/>
  <c r="AE57"/>
  <c r="AF57"/>
  <c r="AH49"/>
  <c r="AI49"/>
  <c r="AJ49"/>
  <c r="AK49"/>
  <c r="AL49"/>
  <c r="AG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C49"/>
  <c r="AH40"/>
  <c r="AI40"/>
  <c r="AJ40"/>
  <c r="AK40"/>
  <c r="AL40"/>
  <c r="AG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C40"/>
  <c r="AH37"/>
  <c r="AI37"/>
  <c r="AJ37"/>
  <c r="AK37"/>
  <c r="AL37"/>
  <c r="AG37"/>
  <c r="AE49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AC37" s="1"/>
  <c r="X37"/>
  <c r="Y37"/>
  <c r="Z37"/>
  <c r="C37"/>
  <c r="AH34"/>
  <c r="AI34"/>
  <c r="AJ34"/>
  <c r="AK34"/>
  <c r="AL34"/>
  <c r="AG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C34"/>
  <c r="AH31"/>
  <c r="AI31"/>
  <c r="AJ31"/>
  <c r="AK31"/>
  <c r="AL31"/>
  <c r="AG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C31"/>
  <c r="AH28"/>
  <c r="AI28"/>
  <c r="AJ28"/>
  <c r="AK28"/>
  <c r="AL28"/>
  <c r="AG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U22" s="1"/>
  <c r="V28"/>
  <c r="W28"/>
  <c r="X28"/>
  <c r="Y28"/>
  <c r="Y22" s="1"/>
  <c r="Z28"/>
  <c r="C28"/>
  <c r="D22"/>
  <c r="E22"/>
  <c r="H22"/>
  <c r="I22"/>
  <c r="L22"/>
  <c r="M22"/>
  <c r="P22"/>
  <c r="T22"/>
  <c r="X22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C19"/>
  <c r="AA26"/>
  <c r="AB26"/>
  <c r="AC26"/>
  <c r="AD26"/>
  <c r="AE26"/>
  <c r="AF26"/>
  <c r="AB31"/>
  <c r="AD31"/>
  <c r="AD34"/>
  <c r="AA34"/>
  <c r="AG19"/>
  <c r="AH19"/>
  <c r="AI19"/>
  <c r="AJ19"/>
  <c r="AK19"/>
  <c r="AL19"/>
  <c r="D16"/>
  <c r="D9" s="1"/>
  <c r="E16"/>
  <c r="F16"/>
  <c r="G16"/>
  <c r="H16"/>
  <c r="H9" s="1"/>
  <c r="I16"/>
  <c r="J16"/>
  <c r="K16"/>
  <c r="L16"/>
  <c r="L9" s="1"/>
  <c r="M16"/>
  <c r="N16"/>
  <c r="O16"/>
  <c r="P16"/>
  <c r="P9" s="1"/>
  <c r="P178" s="1"/>
  <c r="P176" s="1"/>
  <c r="Q16"/>
  <c r="R16"/>
  <c r="S16"/>
  <c r="T16"/>
  <c r="T9" s="1"/>
  <c r="U16"/>
  <c r="V16"/>
  <c r="W16"/>
  <c r="X16"/>
  <c r="X9" s="1"/>
  <c r="Y16"/>
  <c r="Z16"/>
  <c r="AG16"/>
  <c r="AH16"/>
  <c r="AB16" s="1"/>
  <c r="AI16"/>
  <c r="AC16" s="1"/>
  <c r="AJ16"/>
  <c r="AK16"/>
  <c r="AL16"/>
  <c r="AF16" s="1"/>
  <c r="C16"/>
  <c r="C9" s="1"/>
  <c r="AF54"/>
  <c r="AE54"/>
  <c r="AD54"/>
  <c r="AC54"/>
  <c r="AB54"/>
  <c r="AJ94"/>
  <c r="AJ81" s="1"/>
  <c r="AD81" s="1"/>
  <c r="AC94"/>
  <c r="AB94"/>
  <c r="AA94"/>
  <c r="R94"/>
  <c r="AE84"/>
  <c r="AC84"/>
  <c r="AB84"/>
  <c r="AA84"/>
  <c r="R84"/>
  <c r="L84"/>
  <c r="L82" s="1"/>
  <c r="L81" s="1"/>
  <c r="F84"/>
  <c r="F82" s="1"/>
  <c r="F81" s="1"/>
  <c r="AF83"/>
  <c r="AE83"/>
  <c r="AC83"/>
  <c r="AB83"/>
  <c r="AA83"/>
  <c r="R83"/>
  <c r="AJ22" l="1"/>
  <c r="AD28"/>
  <c r="AF28"/>
  <c r="AB28"/>
  <c r="AA28"/>
  <c r="AE28"/>
  <c r="AC28"/>
  <c r="AA49"/>
  <c r="F79"/>
  <c r="Q22"/>
  <c r="Z22"/>
  <c r="V22"/>
  <c r="N22"/>
  <c r="J22"/>
  <c r="F22"/>
  <c r="AF31"/>
  <c r="AD61"/>
  <c r="D178"/>
  <c r="D176" s="1"/>
  <c r="L79"/>
  <c r="W22"/>
  <c r="K22"/>
  <c r="G22"/>
  <c r="AC49"/>
  <c r="AC61"/>
  <c r="AE16"/>
  <c r="AA16"/>
  <c r="S22"/>
  <c r="O22"/>
  <c r="AE37"/>
  <c r="AD16"/>
  <c r="Z9"/>
  <c r="V9"/>
  <c r="V178" s="1"/>
  <c r="V180" s="1"/>
  <c r="R9"/>
  <c r="N9"/>
  <c r="J9"/>
  <c r="J178" s="1"/>
  <c r="F9"/>
  <c r="R22"/>
  <c r="AF171"/>
  <c r="AL169"/>
  <c r="Q169"/>
  <c r="AL22"/>
  <c r="AH22"/>
  <c r="AE64"/>
  <c r="AC64"/>
  <c r="AF84"/>
  <c r="F169"/>
  <c r="L169"/>
  <c r="Q129"/>
  <c r="AF82"/>
  <c r="S94"/>
  <c r="AK94"/>
  <c r="AK81" s="1"/>
  <c r="AE81" s="1"/>
  <c r="S84"/>
  <c r="R82"/>
  <c r="R81" s="1"/>
  <c r="AD84"/>
  <c r="AI9"/>
  <c r="Y9"/>
  <c r="W9"/>
  <c r="W178" s="1"/>
  <c r="W180" s="1"/>
  <c r="U9"/>
  <c r="U178" s="1"/>
  <c r="U180" s="1"/>
  <c r="S9"/>
  <c r="Q9"/>
  <c r="O9"/>
  <c r="O178" s="1"/>
  <c r="O176" s="1"/>
  <c r="M9"/>
  <c r="M178" s="1"/>
  <c r="M180" s="1"/>
  <c r="K9"/>
  <c r="K178" s="1"/>
  <c r="K180" s="1"/>
  <c r="I9"/>
  <c r="G9"/>
  <c r="E9"/>
  <c r="E178" s="1"/>
  <c r="AA31"/>
  <c r="AE31"/>
  <c r="AC31"/>
  <c r="AA40"/>
  <c r="AE40"/>
  <c r="AC40"/>
  <c r="AF40"/>
  <c r="AD40"/>
  <c r="AB40"/>
  <c r="X178"/>
  <c r="X180" s="1"/>
  <c r="AK9"/>
  <c r="AG9"/>
  <c r="AF34"/>
  <c r="AB34"/>
  <c r="AF37"/>
  <c r="AD37"/>
  <c r="AB37"/>
  <c r="AF49"/>
  <c r="AD49"/>
  <c r="AB49"/>
  <c r="AF19"/>
  <c r="AD19"/>
  <c r="AB19"/>
  <c r="AE34"/>
  <c r="AC34"/>
  <c r="AL9"/>
  <c r="AJ9"/>
  <c r="AH9"/>
  <c r="AE19"/>
  <c r="AC19"/>
  <c r="AA19"/>
  <c r="AF64"/>
  <c r="AD64"/>
  <c r="AB64"/>
  <c r="S83"/>
  <c r="AD83"/>
  <c r="AA64"/>
  <c r="AA74"/>
  <c r="AA61"/>
  <c r="AF52"/>
  <c r="AD52"/>
  <c r="AB52"/>
  <c r="AE52"/>
  <c r="AC52"/>
  <c r="AA52"/>
  <c r="AA37"/>
  <c r="C22"/>
  <c r="C178" s="1"/>
  <c r="AF22"/>
  <c r="AD22"/>
  <c r="AB22"/>
  <c r="AK22"/>
  <c r="AI22"/>
  <c r="AG22"/>
  <c r="AL94"/>
  <c r="AL81" s="1"/>
  <c r="AF81" s="1"/>
  <c r="AE94"/>
  <c r="AD94"/>
  <c r="I178" l="1"/>
  <c r="I180" s="1"/>
  <c r="D175"/>
  <c r="R169"/>
  <c r="R79"/>
  <c r="R178" s="1"/>
  <c r="R176" s="1"/>
  <c r="N178"/>
  <c r="N175" s="1"/>
  <c r="Q178"/>
  <c r="J175"/>
  <c r="L178"/>
  <c r="L180" s="1"/>
  <c r="I175"/>
  <c r="I176"/>
  <c r="M175"/>
  <c r="K175"/>
  <c r="W175"/>
  <c r="P175"/>
  <c r="U175"/>
  <c r="X175"/>
  <c r="V176"/>
  <c r="V175"/>
  <c r="K176"/>
  <c r="M176"/>
  <c r="AD171"/>
  <c r="AJ169"/>
  <c r="AF169"/>
  <c r="H178"/>
  <c r="Y178"/>
  <c r="Y180" s="1"/>
  <c r="G178"/>
  <c r="F178"/>
  <c r="X176"/>
  <c r="AB9"/>
  <c r="AF9"/>
  <c r="AA9"/>
  <c r="AC9"/>
  <c r="AD9"/>
  <c r="AE9"/>
  <c r="AD82"/>
  <c r="AF94"/>
  <c r="T94"/>
  <c r="T84"/>
  <c r="S82"/>
  <c r="S81" s="1"/>
  <c r="AE22"/>
  <c r="AC22"/>
  <c r="AA22"/>
  <c r="AI79"/>
  <c r="AI178" s="1"/>
  <c r="AI180" s="1"/>
  <c r="AC180" s="1"/>
  <c r="AG79"/>
  <c r="AG178" s="1"/>
  <c r="AG180" s="1"/>
  <c r="AA180" s="1"/>
  <c r="AH79"/>
  <c r="Z178"/>
  <c r="Z180" s="1"/>
  <c r="T83"/>
  <c r="O34" i="9"/>
  <c r="N34"/>
  <c r="N60" s="1"/>
  <c r="M34"/>
  <c r="M60" s="1"/>
  <c r="L34"/>
  <c r="L60" s="1"/>
  <c r="K34"/>
  <c r="K60" s="1"/>
  <c r="N176" i="2" l="1"/>
  <c r="Q175"/>
  <c r="Q176"/>
  <c r="S169"/>
  <c r="S79"/>
  <c r="S178" s="1"/>
  <c r="S176" s="1"/>
  <c r="J180"/>
  <c r="J176"/>
  <c r="N180"/>
  <c r="AC77"/>
  <c r="AA77"/>
  <c r="AA178"/>
  <c r="R175"/>
  <c r="F176"/>
  <c r="T34" i="9"/>
  <c r="O60"/>
  <c r="J34"/>
  <c r="J60" s="1"/>
  <c r="Q34"/>
  <c r="S34"/>
  <c r="R34"/>
  <c r="O175" i="2"/>
  <c r="AC178"/>
  <c r="AH178"/>
  <c r="AH180" s="1"/>
  <c r="AB180" s="1"/>
  <c r="L175"/>
  <c r="Z175"/>
  <c r="Y175"/>
  <c r="L176"/>
  <c r="H176"/>
  <c r="H175"/>
  <c r="G176"/>
  <c r="G175"/>
  <c r="F175"/>
  <c r="E176"/>
  <c r="E175"/>
  <c r="C176"/>
  <c r="C175"/>
  <c r="AD169"/>
  <c r="AK79"/>
  <c r="AJ79"/>
  <c r="U176"/>
  <c r="Y176"/>
  <c r="W176"/>
  <c r="AB79"/>
  <c r="T82"/>
  <c r="T81" s="1"/>
  <c r="AA79"/>
  <c r="AC79"/>
  <c r="P14" i="9"/>
  <c r="R14"/>
  <c r="T14"/>
  <c r="Q14"/>
  <c r="S14"/>
  <c r="T169" i="2" l="1"/>
  <c r="T79"/>
  <c r="T178" s="1"/>
  <c r="T176" s="1"/>
  <c r="AB77"/>
  <c r="S175"/>
  <c r="P34" i="9"/>
  <c r="AI175" i="2"/>
  <c r="AG175"/>
  <c r="AD79"/>
  <c r="AJ178"/>
  <c r="AJ180" s="1"/>
  <c r="AD180" s="1"/>
  <c r="AE79"/>
  <c r="AK178"/>
  <c r="AK180" s="1"/>
  <c r="AE180" s="1"/>
  <c r="Z176"/>
  <c r="AL79"/>
  <c r="AL178" s="1"/>
  <c r="AL180" s="1"/>
  <c r="AF180" s="1"/>
  <c r="AF178" l="1"/>
  <c r="AE178"/>
  <c r="AD178"/>
  <c r="AH175"/>
  <c r="AB178"/>
  <c r="T175"/>
  <c r="AF77"/>
  <c r="AE77"/>
  <c r="AD77"/>
  <c r="AF79"/>
  <c r="R60" i="9"/>
  <c r="T60"/>
  <c r="P60"/>
  <c r="AL175" i="2" l="1"/>
  <c r="AK175"/>
  <c r="AJ175"/>
  <c r="S60" i="9"/>
  <c r="Q60"/>
</calcChain>
</file>

<file path=xl/sharedStrings.xml><?xml version="1.0" encoding="utf-8"?>
<sst xmlns="http://schemas.openxmlformats.org/spreadsheetml/2006/main" count="930" uniqueCount="491">
  <si>
    <t>в федеральный бюджет</t>
  </si>
  <si>
    <t>в областной бюджет</t>
  </si>
  <si>
    <t>Среднесписочная 
численность работающих (чел.)</t>
  </si>
  <si>
    <t>Выручка от реализации
товаров  (работ, услуг), млн. руб.</t>
  </si>
  <si>
    <t>Индекс промышленного производства</t>
  </si>
  <si>
    <t>Прочие доходы</t>
  </si>
  <si>
    <t xml:space="preserve">2 вариант </t>
  </si>
  <si>
    <t>экономические показатели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</si>
  <si>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</si>
  <si>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</si>
  <si>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</si>
  <si>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</si>
  <si>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</si>
  <si>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</si>
  <si>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</si>
  <si>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</si>
  <si>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</si>
  <si>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</si>
  <si>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</si>
  <si>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</si>
  <si>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</si>
  <si>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</si>
  <si>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</si>
  <si>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</si>
  <si>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</si>
  <si>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</si>
  <si>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</si>
  <si>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</si>
  <si>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</si>
  <si>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Фонд оплаты труда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</si>
  <si>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</si>
  <si>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</si>
  <si>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</si>
  <si>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</si>
  <si>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</si>
  <si>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м3</t>
  </si>
  <si>
    <t>т</t>
  </si>
  <si>
    <t>тыс.шт</t>
  </si>
  <si>
    <t>тыс.т</t>
  </si>
  <si>
    <t>зерно</t>
  </si>
  <si>
    <t>картофель</t>
  </si>
  <si>
    <t>овощи</t>
  </si>
  <si>
    <t>мясо</t>
  </si>
  <si>
    <t>молоко</t>
  </si>
  <si>
    <t>яйца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</si>
  <si>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</si>
  <si>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</si>
  <si>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</si>
  <si>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Транспорт и связь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</si>
  <si>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</si>
  <si>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</si>
  <si>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</si>
  <si>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</si>
  <si>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</si>
  <si>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</si>
  <si>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</si>
  <si>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 xml:space="preserve">1 вариант 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</si>
  <si>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</si>
  <si>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</si>
  <si>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</si>
  <si>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</si>
  <si>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Приложение 1</t>
  </si>
  <si>
    <t>Приложение 2 к прогнозу</t>
  </si>
  <si>
    <t>Приложение 3 к прогнозу</t>
  </si>
  <si>
    <t>Прогноз на: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</si>
  <si>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</si>
  <si>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</si>
  <si>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</si>
  <si>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</si>
  <si>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Прибыль (убыток) до налогообложения, 
млн. руб.</t>
  </si>
  <si>
    <t>Произведено продукции в натуральном выражении</t>
  </si>
  <si>
    <t>Среднемесячная заработная плата, руб</t>
  </si>
  <si>
    <t>№ п/п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</si>
  <si>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</si>
  <si>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</si>
  <si>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Среднесписочная численность работников (без внешних совместителей) по полному кругу организаций,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</si>
  <si>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</si>
  <si>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</si>
  <si>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</si>
  <si>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>Фонд начисленной заработной платы работников сельского хозяйства</t>
  </si>
  <si>
    <t>Диагностика состояния экономики и предприятий муниципального образования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</si>
  <si>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</si>
  <si>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</si>
  <si>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</si>
  <si>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</si>
  <si>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</si>
  <si>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</si>
  <si>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________________________________________________________________________________________</t>
  </si>
  <si>
    <t>(наименование предприятия)</t>
  </si>
  <si>
    <t xml:space="preserve">Показатели </t>
  </si>
  <si>
    <t>Ед. измер.</t>
  </si>
  <si>
    <t>прогноз на:</t>
  </si>
  <si>
    <t xml:space="preserve">Среднегод. стоим. ОФ по остат. стоимости </t>
  </si>
  <si>
    <t>тыс. руб.</t>
  </si>
  <si>
    <t>Инвестиции в основной капитал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</si>
  <si>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</si>
  <si>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</si>
  <si>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</si>
  <si>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</si>
  <si>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</si>
  <si>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</si>
  <si>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</si>
  <si>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</si>
  <si>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</si>
  <si>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</si>
  <si>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</si>
  <si>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</si>
  <si>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</si>
  <si>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</si>
  <si>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</si>
  <si>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</si>
  <si>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</si>
  <si>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</si>
  <si>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</si>
  <si>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</si>
  <si>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Выпуск основных видов продукции:</t>
  </si>
  <si>
    <t>в натур. выраж.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</si>
  <si>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  <charset val="204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</si>
  <si>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  <charset val="204"/>
      </rPr>
      <t>(активной части ОФ)</t>
    </r>
  </si>
  <si>
    <t>Количество создаваемых новых рабочих мест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</si>
  <si>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</si>
  <si>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</si>
  <si>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</si>
  <si>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и т.д.</t>
  </si>
  <si>
    <t>Проект 1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</si>
  <si>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</si>
  <si>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</si>
  <si>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</si>
  <si>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</si>
  <si>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2015 г.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</si>
  <si>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</si>
  <si>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</si>
  <si>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2016 г.</t>
  </si>
  <si>
    <t>Период реализации</t>
  </si>
  <si>
    <t>Объем инвестиций, млн. руб.</t>
  </si>
  <si>
    <t>Выручка от реализации продукции, работ, услуг, млн. руб.</t>
  </si>
  <si>
    <t>продукция №1</t>
  </si>
  <si>
    <t>продукция №2</t>
  </si>
  <si>
    <t>Выпуск продукции в натуральном выражении (в соотв. ед.)</t>
  </si>
  <si>
    <t>Экономи-ческий эффект (прибыль), млн. руб.</t>
  </si>
  <si>
    <t>Проект 2</t>
  </si>
  <si>
    <t>…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</si>
  <si>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</si>
  <si>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</si>
  <si>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</si>
  <si>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</si>
  <si>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</si>
  <si>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</si>
  <si>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</si>
  <si>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</si>
  <si>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</si>
  <si>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</si>
  <si>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</si>
  <si>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</si>
  <si>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</si>
  <si>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</si>
  <si>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</si>
  <si>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</si>
  <si>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</si>
  <si>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15 =
итог гр.10/
итог гр.9
* 100</t>
  </si>
  <si>
    <t>16 =
итог гр.11/
итог гр.10
* 100</t>
  </si>
  <si>
    <t>17 =
итог гр.12/
итог гр.11
* 100</t>
  </si>
  <si>
    <t>18 =
итог гр.13/
итог гр.12
* 100</t>
  </si>
  <si>
    <t>19 =
итог гр.14/
итог гр.13
* 100</t>
  </si>
  <si>
    <t>Наименование проекта и населенного пункта, где планируется реализация проекта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</si>
  <si>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</si>
  <si>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</si>
  <si>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</si>
  <si>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</si>
  <si>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ВСЕГО ПО ПОСЕЛЕНИЮ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</si>
  <si>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</si>
  <si>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</si>
  <si>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</si>
  <si>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</si>
  <si>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объектов налогообложения</t>
  </si>
  <si>
    <t>2017 г.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</si>
  <si>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</si>
  <si>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</si>
  <si>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</si>
  <si>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2018 год</t>
  </si>
  <si>
    <t>2018 г.</t>
  </si>
  <si>
    <t>Наименование населенного пункта, где осуществляет деятельность предприятие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</si>
  <si>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</si>
  <si>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</si>
  <si>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</si>
  <si>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</si>
  <si>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</si>
  <si>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</si>
  <si>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</si>
  <si>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</si>
  <si>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</si>
  <si>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</si>
  <si>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</si>
  <si>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t>Факт 
2015 года</t>
  </si>
  <si>
    <t>2019 год</t>
  </si>
  <si>
    <t>Факт 
2015 г.</t>
  </si>
  <si>
    <t>2019 г.</t>
  </si>
  <si>
    <t>факт 2015</t>
  </si>
  <si>
    <t>Прогноз индекса производства</t>
  </si>
  <si>
    <t>Факт 
2016 года</t>
  </si>
  <si>
    <t>Оценка 
2017 года</t>
  </si>
  <si>
    <t>2020 год</t>
  </si>
  <si>
    <t>Форма прогноза 
до 2020 г.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</si>
  <si>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</si>
  <si>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</si>
  <si>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</si>
  <si>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</si>
  <si>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</si>
  <si>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</si>
  <si>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</si>
  <si>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</si>
  <si>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</si>
  <si>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</si>
  <si>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</si>
  <si>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</si>
  <si>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</si>
  <si>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</si>
  <si>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Сельское, лесное хозяйство, охота, рыбаловство и рыбоводство: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</si>
  <si>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</si>
  <si>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</si>
  <si>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</si>
  <si>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</si>
  <si>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</si>
  <si>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</si>
  <si>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</si>
  <si>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</si>
  <si>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</si>
  <si>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Факт 
2016 г.</t>
  </si>
  <si>
    <t>Оценка 
2017 г.</t>
  </si>
  <si>
    <t>Прогноз на 2018-2020 гг.</t>
  </si>
  <si>
    <t>2020 г.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</si>
  <si>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</si>
  <si>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</si>
  <si>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Лесоводство и лесозаготовки - всего</t>
  </si>
  <si>
    <t>Рыболовство и рыбоводство - всего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</si>
  <si>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</si>
  <si>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</si>
  <si>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</si>
  <si>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</si>
  <si>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</si>
  <si>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>Производство пищевых продуктов - всего</t>
  </si>
  <si>
    <t>Торговля оптовая и розничная; ремонт автотранспортных средств и мотоциклов (G) - всего</t>
  </si>
  <si>
    <t>Деятельность в области информации и связи (J) - всего</t>
  </si>
  <si>
    <t>Добыча угля</t>
  </si>
  <si>
    <t>Уголь, за исключением антрацита, угля коксующегося и угля бурого,тыс.т</t>
  </si>
  <si>
    <t>Уголь обогащенный, за исключением антрацита, угля коксующегося и угля бурого (лигнита),тыс.т</t>
  </si>
  <si>
    <t>Уголь бурый рядовой (лигнит),тыс.т</t>
  </si>
  <si>
    <t>Добыча прочих полезных ископаемых</t>
  </si>
  <si>
    <t>Гранит, песчаник и прочий камень для памятников или строительства,тыс.т</t>
  </si>
  <si>
    <t>Гипс,тыс.т</t>
  </si>
  <si>
    <t>Пески природные,Тыс. куб.м</t>
  </si>
  <si>
    <t>Гранулы каменные, крошка и порошок,Тыс. куб.м</t>
  </si>
  <si>
    <t>Гравий,Тыс. куб.м</t>
  </si>
  <si>
    <t>Щебень,Тыс. куб.м</t>
  </si>
  <si>
    <t>Камень природный дробленный,Тыс. куб.м</t>
  </si>
  <si>
    <t>Смеси песчано-гравийные,Тыс. куб.м</t>
  </si>
  <si>
    <t>Торф фрезерный для сельского хозяйства,тыс.т</t>
  </si>
  <si>
    <t>Соль молотая,т</t>
  </si>
  <si>
    <t>Вода морская,т</t>
  </si>
  <si>
    <t>Транспортировка и хранение</t>
  </si>
  <si>
    <t>Деятельность в области информации и связи</t>
  </si>
  <si>
    <t>Деятельность в области спорта, отдыха и развлечений</t>
  </si>
  <si>
    <t xml:space="preserve"> Добыча полезных ископаемых (Раздел В)</t>
  </si>
  <si>
    <t>Пар и горячая вода,Тысяча гигакалорий</t>
  </si>
  <si>
    <t>Тысяча гигакалорий</t>
  </si>
  <si>
    <t>Итого по промышленному производству (сумма разделов  В+C+D)</t>
  </si>
  <si>
    <t>факт 2016</t>
  </si>
  <si>
    <t>оценка 2017</t>
  </si>
  <si>
    <t>Перечень инвестиционных проектов, реализация которых предполагается в 2017-2020 гг.</t>
  </si>
  <si>
    <t>Всего за 2017-2020 гг., 
в т.ч. по годам:</t>
  </si>
  <si>
    <t>Оценка 2017 г.</t>
  </si>
  <si>
    <t>Отдельные показатели прогноза развития муниципальных образований поселенческого уровня на 2018-2020 годы*</t>
  </si>
  <si>
    <t>Растениеводство и животноводство</t>
  </si>
  <si>
    <t>Деятельность в области культуры, спорта, организации досуга и развлечений, в том числе:</t>
  </si>
  <si>
    <t>**) индекс производства продукции расчитывается по разделам видов экономической деятельности и в целом по промышленности, лесозаготовкам, с/х</t>
  </si>
  <si>
    <t>Объем отгруженных товаров собственного производства, выполненных работ и услуг собственными силами (В+С+D+E):</t>
  </si>
  <si>
    <t xml:space="preserve">Сельское, лесное хозяйство, охота, рыболовство и рыбоводство, в том числе </t>
  </si>
  <si>
    <t xml:space="preserve">3 вариант </t>
  </si>
  <si>
    <t>Индекс промышленного производства (В+C+D+E)</t>
  </si>
  <si>
    <t xml:space="preserve">Объем произведенной продукции в сопоставимых ценах </t>
  </si>
  <si>
    <t>ООО "Монолит"</t>
  </si>
  <si>
    <t>ООО "Урожай"</t>
  </si>
  <si>
    <t>ООО "Парижское"</t>
  </si>
  <si>
    <t>ООО "Парижская коммуна"</t>
  </si>
  <si>
    <t>с.Мугун</t>
  </si>
  <si>
    <t>ООО "Шерагульское"</t>
  </si>
  <si>
    <t>с.Шерагул</t>
  </si>
  <si>
    <t>ООО "МЛПБ"</t>
  </si>
  <si>
    <t>ООО "Байкал Агрострой"</t>
  </si>
  <si>
    <t>СПК "Спутник"</t>
  </si>
  <si>
    <t>ООО "Мугунское"</t>
  </si>
  <si>
    <t>КФХ</t>
  </si>
  <si>
    <t>Тулунский район</t>
  </si>
  <si>
    <t>ООО "Кедр"</t>
  </si>
  <si>
    <t>ООО "Дельта"</t>
  </si>
  <si>
    <t>ООО "Крона"</t>
  </si>
  <si>
    <t>Филиал "Тулунуголь" ООО "КВСУ"</t>
  </si>
  <si>
    <t>Кирейское сельское поселение</t>
  </si>
  <si>
    <t>Филиал "Тулунский" АО "Дорожная служба Иркутской области</t>
  </si>
  <si>
    <t>ООО "Наш дом"</t>
  </si>
  <si>
    <t>МУСХП "Центральное"</t>
  </si>
  <si>
    <t>МКУ "Обслуживающий центр"</t>
  </si>
  <si>
    <t>ООО "Теплосервис"</t>
  </si>
  <si>
    <t>Тулунское Райпо</t>
  </si>
  <si>
    <t>ТППК "Будаговский"</t>
  </si>
  <si>
    <t>ООО "Колосок"</t>
  </si>
  <si>
    <t>ООО" Ассорти"</t>
  </si>
  <si>
    <t>ООО "Казачка Ия"</t>
  </si>
  <si>
    <t>Азейское , Алгатуйское, Гадалейское сельские поселения</t>
  </si>
  <si>
    <t>д.Казакова</t>
  </si>
  <si>
    <t>ООО Карьер "Диабаз"</t>
  </si>
  <si>
    <t>д.Нюра</t>
  </si>
  <si>
    <t>ООО "Скат"</t>
  </si>
  <si>
    <t>ООО "Ивушка"</t>
  </si>
  <si>
    <t>ООО "Фиал"</t>
  </si>
  <si>
    <t>ООО "Таежное"</t>
  </si>
  <si>
    <t>с.Едогон</t>
  </si>
  <si>
    <t>Азейское сельское поселение</t>
  </si>
  <si>
    <t>Алгатуйское сельское поселение</t>
  </si>
  <si>
    <t>Аршанское сельское поселение</t>
  </si>
  <si>
    <t>Афанасьевское сельское поселение</t>
  </si>
  <si>
    <t>Будаговское сельское поселение</t>
  </si>
  <si>
    <t>Бурхунское сельское поселение</t>
  </si>
  <si>
    <t>Владимирское сельское поселение</t>
  </si>
  <si>
    <t>Гадалейское сельское поселение</t>
  </si>
  <si>
    <t>Гуранское сельское поселение</t>
  </si>
  <si>
    <t>Евдокимовское сельское поселение</t>
  </si>
  <si>
    <t>Едогонское сельское поселение</t>
  </si>
  <si>
    <t>Икейское сельское поселение</t>
  </si>
  <si>
    <t>Ишидейское сельское поселение</t>
  </si>
  <si>
    <t xml:space="preserve">Кирейское сельское поселение </t>
  </si>
  <si>
    <t xml:space="preserve">Котикское сельское поселение </t>
  </si>
  <si>
    <t xml:space="preserve">Мугунское сельское поселение </t>
  </si>
  <si>
    <t xml:space="preserve">Нижнебурбукское сельское поселение </t>
  </si>
  <si>
    <t xml:space="preserve">Октябрьское сельское поселение </t>
  </si>
  <si>
    <t xml:space="preserve">Перфиловское сельское поселение </t>
  </si>
  <si>
    <t xml:space="preserve">Писаревское сельское поселение </t>
  </si>
  <si>
    <t xml:space="preserve">Сибирякское сельское поселение </t>
  </si>
  <si>
    <t xml:space="preserve">Умыганское сельское поселение </t>
  </si>
  <si>
    <t xml:space="preserve">Усть-Кульское сельское поселение </t>
  </si>
  <si>
    <t xml:space="preserve">Шерагульское сельское поселение </t>
  </si>
  <si>
    <t>с.Умыган, с.Будагово, д.Килим, д.Южный Кадуй, д.Булюшкина, с.Котик</t>
  </si>
  <si>
    <t>с.Гуран</t>
  </si>
  <si>
    <t>с.Алгатуй</t>
  </si>
  <si>
    <t>д.Булюшкина</t>
  </si>
  <si>
    <t>д.Афанасьева, с.Котик</t>
  </si>
  <si>
    <t>ООО ЖКХ "Алгатуй"</t>
  </si>
  <si>
    <t>ООО "РЖД"</t>
  </si>
  <si>
    <t>МУП "Агропромэнерго"</t>
  </si>
  <si>
    <t>Прочие организации, не зарегистрированные на территории Тулунского района района</t>
  </si>
  <si>
    <t>консерват.</t>
  </si>
  <si>
    <t>базовый</t>
  </si>
  <si>
    <t>целевой</t>
  </si>
  <si>
    <t>в том числе малые предприятия:</t>
  </si>
  <si>
    <t>в т.ч.  малые предприятия:</t>
  </si>
  <si>
    <t>Управление</t>
  </si>
  <si>
    <t>"Разрез "Тулунуголь" ООО "КВСУ", Тулунский район, с.Алгатуй, ул.Школьная, 14</t>
  </si>
  <si>
    <t>Прогноз социально-экономического развитя муниципального образования "Тулунский район"  на 2018-2020 гг.</t>
  </si>
  <si>
    <t>д.Афанасьева</t>
  </si>
  <si>
    <t>п.Ишидей</t>
  </si>
  <si>
    <t>г.Тулун</t>
  </si>
  <si>
    <t>с.Котик</t>
  </si>
  <si>
    <r>
      <t>Основные сведения 
о градообразующем предприятии
(</t>
    </r>
    <r>
      <rPr>
        <b/>
        <sz val="12"/>
        <rFont val="Times New Roman"/>
        <family val="1"/>
        <charset val="204"/>
      </rPr>
      <t>КРИТЕРИИ</t>
    </r>
    <r>
      <rPr>
        <sz val="12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</si>
  <si>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Зерно, тыс.тонн</t>
  </si>
  <si>
    <t>Рапс,      тыс.тонн</t>
  </si>
  <si>
    <t>Молоко, тыс.тонн</t>
  </si>
  <si>
    <t>Мясо, тыс.тонн.</t>
  </si>
  <si>
    <t>1.</t>
  </si>
  <si>
    <t>Писаревское сельское муниципальное образование</t>
  </si>
  <si>
    <t>2.</t>
  </si>
  <si>
    <t>Будаговское сельское мунициальное образование</t>
  </si>
  <si>
    <t>3.</t>
  </si>
  <si>
    <t>Гадалейское сельское мунициальное образование</t>
  </si>
  <si>
    <t>4.</t>
  </si>
  <si>
    <t>Мугунское сельское мунициальное образование</t>
  </si>
  <si>
    <t>Производство рапса в ООО "Парижское"</t>
  </si>
  <si>
    <t>5.</t>
  </si>
  <si>
    <t>6.</t>
  </si>
  <si>
    <t>7.</t>
  </si>
  <si>
    <t>"Развитие мясного скотоводства на базе  ООО "Урожай"</t>
  </si>
  <si>
    <t>Прогноз предоставляется 
до 14 июля 2017 года</t>
  </si>
  <si>
    <t>млн. руб.</t>
  </si>
  <si>
    <t>Строительство (F) - всего</t>
  </si>
  <si>
    <t>Транспортировка и хранение (H) - всего</t>
  </si>
  <si>
    <t>Деятельность гостиниц и предприятий общественного питания (I) - всего</t>
  </si>
  <si>
    <t>Деятельность профессиональная научная и техническая (М) - всего</t>
  </si>
  <si>
    <t>Азейское с/п, Алгатуйское с/п, Бурхунское с/п, Будаговское с/п, Писаревское с/п, Шерагульское с/п</t>
  </si>
  <si>
    <t>д.Новая Деревня</t>
  </si>
  <si>
    <t>Добыча полезных ископаемых (В) - всего</t>
  </si>
  <si>
    <t>микропредприятия:</t>
  </si>
  <si>
    <t>ООО ГГК "Билибино"</t>
  </si>
  <si>
    <t>Обеспечение электрической энергией, газом и паром; кондиционирование воздуха (D) -всего</t>
  </si>
  <si>
    <t>с.Икей, п.Ишидей, с.Бурхун, п.Октабрьский, с.Едогон, д.Владимировка, с.Гадалей, с.Бадар, с.Мугун, д.Н.Бурбук, с.Усть-Кульск, с.Шерагул</t>
  </si>
  <si>
    <t>с.Котик, п.Ишидей, п.Октябрьский</t>
  </si>
  <si>
    <t>п.4-е отд. ГСС</t>
  </si>
  <si>
    <t>Деятельность по операциям с недвижимостью (L) - всего</t>
  </si>
  <si>
    <t>ВСЕГО по муниципальному образованию:</t>
  </si>
  <si>
    <t>ИТОГО: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</si>
  <si>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</si>
  <si>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>Доломит некальцинированный, тыс.т</t>
  </si>
  <si>
    <t>Подпись руководителя предприятия ________________________</t>
  </si>
  <si>
    <t>Приложение 5 к прогнозу</t>
  </si>
  <si>
    <t>Приложение 4 к прогнозу</t>
  </si>
  <si>
    <r>
      <t xml:space="preserve">Сводный перечень инвестиционных проектов, реализация которых предполагается в 2017-2020 гг. 
</t>
    </r>
    <r>
      <rPr>
        <b/>
        <u/>
        <sz val="16"/>
        <rFont val="Times New Roman"/>
        <family val="1"/>
        <charset val="204"/>
      </rPr>
      <t>Тулунского муниципального  района</t>
    </r>
    <r>
      <rPr>
        <b/>
        <sz val="16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(наименование муниципального района, городского округа)</t>
    </r>
  </si>
  <si>
    <t>Приложение 6 к прогнозу</t>
  </si>
  <si>
    <t>ИТОГО ПО РАЙОНУ:</t>
  </si>
  <si>
    <t xml:space="preserve">ООО "Парижское" </t>
  </si>
  <si>
    <t>Развитие семеноводческого хозяйства зерновых, зернобобовых культур и однолнтних трав в ООО "Урожай"</t>
  </si>
  <si>
    <t>ООО Тулунский мясной двор"</t>
  </si>
  <si>
    <t>ООО "Тулунское хлебоприемное предприятие"</t>
  </si>
  <si>
    <t>Прочие (техникум , наука ГСС)</t>
  </si>
  <si>
    <t>ИП</t>
  </si>
  <si>
    <t>ООО "Тоф-Кардон"</t>
  </si>
  <si>
    <t>Областные учреждения</t>
  </si>
  <si>
    <t xml:space="preserve"> Обрабатывающие производства (Раздел  С)</t>
  </si>
  <si>
    <t>Производство пищевых продуктов</t>
  </si>
  <si>
    <t>Мясо крупного рогатого скота (говядина и телятина) парное, остывшее или охлажденное, в том числе для детского питания,т</t>
  </si>
  <si>
    <t>Свинина парная, остывшая или охлажденная, в том числе для детского питания,т</t>
  </si>
  <si>
    <t>Конина и мясо прочих животных семейства лошадиных парные, остывшие или охлажденные, в том числе для детского питания,т</t>
  </si>
  <si>
    <t>Субпродукты пищевые крупного рогатого скота, свиные, бараньи, козьи, лошадей, ослов, мулов, лошаков и прочих животных семейства лошадиных, оленьи и прочих животных семейства оленьих (оленевых) парные, остывшие или охлажденные, в том числе для детского пит,т</t>
  </si>
  <si>
    <t>Мясо крупного рогатого скота (говядина и телятина) замороженное, в том числе для детского питания,т</t>
  </si>
  <si>
    <t>Мясо лошадей (конина, жеребятина) и прочих животных семейства лошадиных замороженное, в том числе для детского питания,т</t>
  </si>
  <si>
    <t>Мясо и субпродукты пищевые прочие парные, остывшие, охлажденные или замороженные,т</t>
  </si>
  <si>
    <t>Жиры крупного рогатого скота, овец, коз и свиней,т</t>
  </si>
  <si>
    <t>Мясо птицы охлажденное, в том числе для детского питания,т</t>
  </si>
  <si>
    <t>Мясо сельскохозяйственной птицы замороженное, в том числе для детского питания,т</t>
  </si>
  <si>
    <t>Субпродукты сельскохозяйственной птицы пищевые, в том числе для детского питания,т</t>
  </si>
  <si>
    <t>Свинина соленая, в рассоле, копченая, сушеная (в том числе сублимационной сушки),т</t>
  </si>
  <si>
    <t>Мясо крупного рогатого скота соленое, в рассоле, копченое, сушеное (в том числе сублимационной сушки),т</t>
  </si>
  <si>
    <t>Мясо и мясные пищевые субпродукты прочие, соленые, в рассоле, копченые, сушеные (в том числе сублимационной сушки) (кроме мяса свиней и крупного рогатого скота); мясо птицы сухое, мука тонкого и грубого помола из мяса и мясных субпродуктов, пригодная для,т</t>
  </si>
  <si>
    <t>Изделия колбасные вареные, в том числе фаршированные,т</t>
  </si>
  <si>
    <t>Изделия колбасные кровяные,т</t>
  </si>
  <si>
    <t>Изделия колбасные копченые,т</t>
  </si>
  <si>
    <t>Изделия колбасные из термически обработанных ингредиентов,т</t>
  </si>
  <si>
    <t>Полуфабрикаты мясные, мясосодержащие, охлажденные, замороженные,т</t>
  </si>
  <si>
    <t>Изделия кулинарные мясные, мясосодержащие и из мяса и субпродуктов птицы охлажденные, замороженные,т</t>
  </si>
  <si>
    <t>Мука тонкого и грубого помола и гранулы из мяса или мясных субпродуктов, не пригодные для употребления в пищу,т</t>
  </si>
  <si>
    <t>Добыча металлических руд</t>
  </si>
  <si>
    <t>Руда железная товарная необогащенная,тыс.т</t>
  </si>
  <si>
    <t>Концентрат железорудный,тыс.т</t>
  </si>
  <si>
    <t>Руды и концентраты серебряные,кг</t>
  </si>
  <si>
    <t>Руды и концентраты золотосодержащие,кг</t>
  </si>
  <si>
    <t>кг.</t>
  </si>
  <si>
    <t>Количество индивидуальных предпринимателей (с КФХ)</t>
  </si>
  <si>
    <t>Объем инвестиций в основной капитал за счет всех источников - всего</t>
  </si>
  <si>
    <t>Доля микропредприятий в общем объеме</t>
  </si>
  <si>
    <t xml:space="preserve"> Производство пищевых продуктов - всего</t>
  </si>
  <si>
    <t>Обеспечение электрической энергией, газом и паром; кондиционирование воздуха (ООО" Теплосервис")</t>
  </si>
  <si>
    <t>Обеспечение электрической энергией, газом и паром; кондиционирование воздуха (МКУ "Обслуживающий центр", ООО "Теплосервис")</t>
  </si>
  <si>
    <t>Объем отгруженных товаров собственного производства, выполненных работ и услуг (ООО "Теплосервис")</t>
  </si>
  <si>
    <t xml:space="preserve">Добыча полезных ископаемых (В) - всего </t>
  </si>
  <si>
    <t>Обрабатывающие производства (С) - всего</t>
  </si>
  <si>
    <t>Обеспечение электрической энергией, газом и паром; кондиционирование воздух (D) - всего</t>
  </si>
  <si>
    <t>Водоснабжение; водоотведение, организация сбора и утилизации отходов, деятельность по ликвидации загрязнений (E) - всего</t>
  </si>
  <si>
    <t>Сельское, лесное хозяйство, охота, рыбаловство и рыбоводство (А) - всего</t>
  </si>
  <si>
    <t>Обрабатывающие производства С) - всего</t>
  </si>
  <si>
    <t>Строительство (ООО ЖКХ "Алгатуй")</t>
  </si>
  <si>
    <t>Прочие (ООО "Наш дом")</t>
  </si>
  <si>
    <t>Транспортировка и хранение (Н) - всего</t>
  </si>
  <si>
    <t>малые предприятия:</t>
  </si>
  <si>
    <t>Производство зерновых культур в КФХ "Шевцов А.М."</t>
  </si>
  <si>
    <t xml:space="preserve">ИП Глава КФХ "Шевцов А.М.." </t>
  </si>
  <si>
    <t>ИП Глава КФХ "Смычков А.В."</t>
  </si>
  <si>
    <r>
      <t>Развитие семейной животноводческой фермы  на базе КФХ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"Лысенко С.К."</t>
    </r>
  </si>
  <si>
    <t>ИП Глава КФХ "Лысенко С.К."</t>
  </si>
  <si>
    <t>ИП Глава КФХ "Тюков В.Ю."</t>
  </si>
  <si>
    <t>Водоснабжение; водоотведение, организация сбора и утилизации отходов, деятельность по ликвидации загрязнений (Е):</t>
  </si>
  <si>
    <t>МП МО "Гадалейское" "Труд"</t>
  </si>
  <si>
    <t>"Развитие семейной животноводческой фермы на базе КФХ "Тюков В.Ю."</t>
  </si>
  <si>
    <t>Производство зерновых культур в КФХ "Смычков А.В."</t>
  </si>
  <si>
    <t>Малый бизнес - всего (с учетом микропредприятий и КФХ)</t>
  </si>
  <si>
    <t>Валовый выпуск продукции  в сельхозорганизациях (с КФХ)</t>
  </si>
  <si>
    <t xml:space="preserve">Сельское, лесное хозяйство, охота, рыбаловство и рыбоводство, в том числе: </t>
  </si>
  <si>
    <t>Розничный товарооборот (без ИП)</t>
  </si>
  <si>
    <t xml:space="preserve">Сельское, лесное хозяйство, охота, рыболовство и рыбоводство, в том числе: </t>
  </si>
  <si>
    <t xml:space="preserve">В том числе из общей численности работающих численность работников малых предприятий (с учетом микропредприятий) - всего, 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</si>
  <si>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 - всего, </t>
  </si>
  <si>
    <t>Фонд начисленной заработной платы по полному кругу организаций,</t>
  </si>
  <si>
    <t>Доходный потенциал (объем налогов, формируемых на территории) - всего</t>
  </si>
  <si>
    <t>Обеспечение электрической энергией, газом и паром; кондиционирование воздуха (МКУ "Обслуживающий центр", ООО "Тепосервис")</t>
  </si>
  <si>
    <t>Здравоохранение и предоставление социальных услуг (культура без МКУ "Обслуживающий центр")</t>
  </si>
  <si>
    <t>Бюджетная сфера (с МКУ "Обслуживающий центр")</t>
  </si>
  <si>
    <t>Уд. вес выручки предприятий малого бизнеса (с учетом микропредприятий) в выручке в целом по МО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</si>
  <si>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</si>
  <si>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Индекс производства продукции в сельхозорганизациях (с КФХ)</t>
  </si>
  <si>
    <t>Прочие (МУСХП "Центральное", ООО "Наш дом")</t>
  </si>
  <si>
    <t>Итого по народному хозяйству:</t>
  </si>
  <si>
    <t>Почта России</t>
  </si>
  <si>
    <t>Уд. вес выручки микропредприятий в выручке  в целом по МО</t>
  </si>
  <si>
    <t>Доля МП (с учетом микропредприятий) в общем объеме</t>
  </si>
  <si>
    <t>Итого по МП (с учетом микропредприятий) - всего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</si>
</sst>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0.000"/>
  </numFmts>
  <fonts count="39">
    <font>
      <sz val="10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Times New Roman CYR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sz val="14"/>
      <color rgb="FFFF0000"/>
      <name val="Arial Cyr"/>
      <charset val="204"/>
    </font>
    <font>
      <b/>
      <i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20"/>
      <name val="Times New Roman"/>
      <family val="1"/>
      <charset val="204"/>
    </font>
    <font>
      <b/>
      <u/>
      <sz val="16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270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12" fillId="0" borderId="0" xfId="0" applyFont="1" applyFill="1"/>
    <xf numFmtId="0" fontId="9" fillId="0" borderId="0" xfId="0" applyFont="1" applyAlignment="1">
      <alignment horizontal="right" vertical="center" wrapText="1"/>
    </xf>
    <xf numFmtId="0" fontId="4" fillId="0" borderId="0" xfId="0" applyFont="1"/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8" fillId="3" borderId="0" xfId="0" applyFont="1" applyFill="1" applyAlignment="1">
      <alignment horizontal="left" wrapText="1"/>
    </xf>
    <xf numFmtId="0" fontId="18" fillId="3" borderId="0" xfId="0" applyFont="1" applyFill="1"/>
    <xf numFmtId="0" fontId="10" fillId="3" borderId="0" xfId="0" applyFont="1" applyFill="1"/>
    <xf numFmtId="0" fontId="18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8" fillId="3" borderId="0" xfId="0" applyFont="1" applyFill="1" applyBorder="1"/>
    <xf numFmtId="0" fontId="16" fillId="3" borderId="0" xfId="0" applyFont="1" applyFill="1" applyAlignment="1">
      <alignment horizontal="left" vertical="center" wrapText="1"/>
    </xf>
    <xf numFmtId="0" fontId="18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 wrapText="1"/>
    </xf>
    <xf numFmtId="0" fontId="18" fillId="3" borderId="0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2" xfId="0" applyFont="1" applyFill="1" applyBorder="1"/>
    <xf numFmtId="0" fontId="10" fillId="3" borderId="0" xfId="0" applyFont="1" applyFill="1" applyBorder="1"/>
    <xf numFmtId="0" fontId="0" fillId="0" borderId="2" xfId="0" applyBorder="1"/>
    <xf numFmtId="0" fontId="20" fillId="0" borderId="0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5" fillId="3" borderId="0" xfId="0" applyFont="1" applyFill="1" applyAlignment="1"/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22" fillId="0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24" fillId="0" borderId="2" xfId="0" applyFont="1" applyBorder="1"/>
    <xf numFmtId="0" fontId="24" fillId="0" borderId="0" xfId="0" applyFont="1"/>
    <xf numFmtId="0" fontId="15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1" fillId="0" borderId="0" xfId="0" applyFont="1"/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2" xfId="0" applyFont="1" applyBorder="1" applyAlignment="1">
      <alignment vertical="center"/>
    </xf>
    <xf numFmtId="0" fontId="15" fillId="0" borderId="0" xfId="0" applyFont="1" applyAlignment="1">
      <alignment horizontal="right" vertical="center" wrapText="1"/>
    </xf>
    <xf numFmtId="0" fontId="18" fillId="0" borderId="0" xfId="0" applyFont="1" applyAlignment="1"/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1" fontId="15" fillId="0" borderId="1" xfId="0" applyNumberFormat="1" applyFont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25" fillId="0" borderId="1" xfId="0" applyFont="1" applyFill="1" applyBorder="1" applyAlignment="1">
      <alignment horizontal="left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64" fontId="31" fillId="0" borderId="1" xfId="0" applyNumberFormat="1" applyFont="1" applyFill="1" applyBorder="1" applyAlignment="1">
      <alignment horizontal="center" vertical="center" wrapText="1"/>
    </xf>
    <xf numFmtId="164" fontId="18" fillId="0" borderId="1" xfId="1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10" fillId="0" borderId="0" xfId="0" applyFont="1" applyFill="1"/>
    <xf numFmtId="0" fontId="15" fillId="0" borderId="0" xfId="0" applyFont="1" applyFill="1" applyAlignment="1">
      <alignment horizontal="right" vertical="center" wrapText="1"/>
    </xf>
    <xf numFmtId="0" fontId="33" fillId="0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64" fontId="31" fillId="0" borderId="1" xfId="0" applyNumberFormat="1" applyFont="1" applyBorder="1" applyAlignment="1">
      <alignment horizontal="center" vertical="center" wrapText="1"/>
    </xf>
    <xf numFmtId="164" fontId="31" fillId="2" borderId="1" xfId="0" applyNumberFormat="1" applyFont="1" applyFill="1" applyBorder="1" applyAlignment="1">
      <alignment horizontal="center" vertical="center" wrapText="1"/>
    </xf>
    <xf numFmtId="2" fontId="31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5" fillId="3" borderId="0" xfId="0" applyFont="1" applyFill="1" applyAlignment="1">
      <alignment horizontal="right" vertical="center"/>
    </xf>
    <xf numFmtId="0" fontId="10" fillId="3" borderId="0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/>
    </xf>
    <xf numFmtId="0" fontId="0" fillId="0" borderId="0" xfId="0" applyAlignment="1"/>
    <xf numFmtId="1" fontId="18" fillId="0" borderId="1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10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8" fillId="3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 wrapText="1"/>
    </xf>
    <xf numFmtId="164" fontId="36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164" fontId="23" fillId="2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/>
    <xf numFmtId="0" fontId="22" fillId="7" borderId="1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horizontal="left" vertical="center" wrapText="1"/>
    </xf>
    <xf numFmtId="164" fontId="15" fillId="7" borderId="1" xfId="0" applyNumberFormat="1" applyFont="1" applyFill="1" applyBorder="1" applyAlignment="1">
      <alignment horizontal="center" vertical="center" wrapText="1"/>
    </xf>
    <xf numFmtId="1" fontId="15" fillId="7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15" fillId="6" borderId="1" xfId="0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left" vertical="center" wrapText="1"/>
    </xf>
    <xf numFmtId="164" fontId="22" fillId="6" borderId="1" xfId="0" applyNumberFormat="1" applyFont="1" applyFill="1" applyBorder="1" applyAlignment="1">
      <alignment horizontal="center" vertical="center" wrapText="1"/>
    </xf>
    <xf numFmtId="1" fontId="15" fillId="6" borderId="1" xfId="0" applyNumberFormat="1" applyFont="1" applyFill="1" applyBorder="1" applyAlignment="1">
      <alignment horizontal="center" vertical="center" wrapText="1"/>
    </xf>
    <xf numFmtId="1" fontId="22" fillId="6" borderId="1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1" fontId="37" fillId="0" borderId="1" xfId="0" applyNumberFormat="1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/>
    </xf>
    <xf numFmtId="1" fontId="18" fillId="0" borderId="1" xfId="0" applyNumberFormat="1" applyFont="1" applyFill="1" applyBorder="1" applyAlignment="1">
      <alignment vertical="center"/>
    </xf>
    <xf numFmtId="164" fontId="18" fillId="0" borderId="1" xfId="0" applyNumberFormat="1" applyFont="1" applyFill="1" applyBorder="1" applyAlignment="1">
      <alignment vertical="center"/>
    </xf>
    <xf numFmtId="0" fontId="38" fillId="0" borderId="1" xfId="0" applyFont="1" applyFill="1" applyBorder="1" applyAlignment="1">
      <alignment vertical="center"/>
    </xf>
    <xf numFmtId="164" fontId="38" fillId="0" borderId="1" xfId="0" applyNumberFormat="1" applyFont="1" applyFill="1" applyBorder="1" applyAlignment="1">
      <alignment vertical="center"/>
    </xf>
    <xf numFmtId="1" fontId="38" fillId="0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8" fillId="0" borderId="0" xfId="0" applyFont="1" applyAlignment="1"/>
    <xf numFmtId="0" fontId="18" fillId="4" borderId="1" xfId="0" applyFont="1" applyFill="1" applyBorder="1" applyAlignment="1">
      <alignment vertical="center" wrapText="1"/>
    </xf>
    <xf numFmtId="0" fontId="15" fillId="0" borderId="0" xfId="0" applyFont="1" applyFill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2" fillId="0" borderId="0" xfId="0" applyFont="1" applyAlignment="1"/>
    <xf numFmtId="0" fontId="15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right" vertical="center"/>
    </xf>
    <xf numFmtId="0" fontId="15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0"/>
    <pageSetUpPr fitToPage="1"/>
  </sheetPr>
  <dimension ref="A1:P168"/>
  <sheetViews>
    <sheetView tabSelected="1" zoomScaleNormal="100" zoomScaleSheetLayoutView="75" workbookViewId="0">
      <pane xSplit="1" ySplit="9" topLeftCell="B153" activePane="bottomRight" state="frozen"/>
      <selection pane="topRight" activeCell="B1" sqref="B1"/>
      <selection pane="bottomLeft" activeCell="A10" sqref="A10"/>
      <selection pane="bottomRight" activeCell="D165" sqref="D165"/>
    </sheetView>
  </sheetViews>
  <sheetFormatPr defaultRowHeight="12.75"/>
  <cols>
    <col min="1" max="1" width="59.42578125" customWidth="1"/>
    <col min="2" max="2" width="15.140625" customWidth="1"/>
    <col min="3" max="3" width="13.85546875" customWidth="1"/>
    <col min="4" max="4" width="14.140625" customWidth="1"/>
    <col min="5" max="5" width="13" customWidth="1"/>
    <col min="6" max="7" width="13.7109375" bestFit="1" customWidth="1"/>
    <col min="8" max="8" width="13.7109375" customWidth="1"/>
    <col min="9" max="9" width="12" bestFit="1" customWidth="1"/>
    <col min="10" max="10" width="13.85546875" customWidth="1"/>
  </cols>
  <sheetData>
    <row r="1" spans="1:16" ht="44.25" customHeight="1">
      <c r="A1" s="236" t="s">
        <v>380</v>
      </c>
      <c r="B1" s="236"/>
      <c r="C1" s="236"/>
      <c r="D1" s="236"/>
      <c r="E1" s="236"/>
      <c r="F1" s="236"/>
      <c r="G1" s="236"/>
      <c r="H1" s="236"/>
      <c r="I1" s="232" t="s">
        <v>61</v>
      </c>
      <c r="J1" s="232"/>
      <c r="K1" s="50"/>
      <c r="L1" s="50"/>
      <c r="M1" s="50"/>
      <c r="N1" s="50"/>
      <c r="O1" s="50"/>
      <c r="P1" s="50"/>
    </row>
    <row r="2" spans="1:16" ht="36.75" customHeight="1">
      <c r="A2" s="55"/>
      <c r="B2" s="55"/>
      <c r="C2" s="55"/>
      <c r="D2" s="55"/>
      <c r="E2" s="55"/>
      <c r="F2" s="55"/>
      <c r="G2" s="5"/>
      <c r="H2" s="5"/>
      <c r="I2" s="233" t="s">
        <v>202</v>
      </c>
      <c r="J2" s="233"/>
      <c r="K2" s="50"/>
      <c r="L2" s="50"/>
      <c r="M2" s="50"/>
      <c r="N2" s="50"/>
      <c r="O2" s="50"/>
      <c r="P2" s="50"/>
    </row>
    <row r="3" spans="1:16" ht="28.5" customHeight="1">
      <c r="A3" s="58"/>
      <c r="B3" s="59"/>
      <c r="C3" s="58"/>
      <c r="D3" s="58"/>
      <c r="E3" s="56"/>
      <c r="F3" s="56"/>
      <c r="G3" s="56"/>
      <c r="H3" s="56"/>
      <c r="I3" s="5"/>
      <c r="J3" s="5"/>
      <c r="K3" s="50"/>
      <c r="L3" s="50"/>
      <c r="M3" s="50"/>
      <c r="N3" s="50"/>
      <c r="O3" s="50"/>
      <c r="P3" s="50"/>
    </row>
    <row r="4" spans="1:16" ht="27.75" customHeight="1">
      <c r="A4" s="234" t="s">
        <v>357</v>
      </c>
      <c r="B4" s="234"/>
      <c r="C4" s="234"/>
      <c r="D4" s="234"/>
      <c r="E4" s="234"/>
      <c r="F4" s="234"/>
      <c r="G4" s="234"/>
      <c r="H4" s="234"/>
      <c r="I4" s="234"/>
      <c r="J4" s="234"/>
      <c r="K4" s="50"/>
      <c r="L4" s="50"/>
      <c r="M4" s="50"/>
      <c r="N4" s="50"/>
      <c r="O4" s="50"/>
      <c r="P4" s="50"/>
    </row>
    <row r="5" spans="1:16" ht="21" customHeight="1">
      <c r="A5" s="141"/>
      <c r="B5" s="141"/>
      <c r="C5" s="141"/>
      <c r="D5" s="141"/>
      <c r="E5" s="141"/>
      <c r="F5" s="141"/>
      <c r="G5" s="141"/>
      <c r="H5" s="141"/>
      <c r="I5" s="157"/>
      <c r="J5" s="157"/>
      <c r="K5" s="50"/>
      <c r="L5" s="50"/>
      <c r="M5" s="50"/>
      <c r="N5" s="50"/>
      <c r="O5" s="50"/>
      <c r="P5" s="50"/>
    </row>
    <row r="6" spans="1:16" ht="21" customHeight="1">
      <c r="A6" s="230" t="s">
        <v>9</v>
      </c>
      <c r="B6" s="235" t="s">
        <v>10</v>
      </c>
      <c r="C6" s="230" t="s">
        <v>193</v>
      </c>
      <c r="D6" s="230" t="s">
        <v>199</v>
      </c>
      <c r="E6" s="230" t="s">
        <v>200</v>
      </c>
      <c r="F6" s="230" t="s">
        <v>64</v>
      </c>
      <c r="G6" s="230"/>
      <c r="H6" s="230"/>
      <c r="I6" s="230"/>
      <c r="J6" s="230"/>
      <c r="K6" s="66"/>
      <c r="L6" s="66"/>
      <c r="M6" s="66"/>
      <c r="N6" s="66"/>
      <c r="O6" s="50"/>
      <c r="P6" s="50"/>
    </row>
    <row r="7" spans="1:16" ht="24" customHeight="1">
      <c r="A7" s="230"/>
      <c r="B7" s="235"/>
      <c r="C7" s="230"/>
      <c r="D7" s="230"/>
      <c r="E7" s="230"/>
      <c r="F7" s="230" t="s">
        <v>179</v>
      </c>
      <c r="G7" s="230"/>
      <c r="H7" s="230"/>
      <c r="I7" s="230" t="s">
        <v>194</v>
      </c>
      <c r="J7" s="230" t="s">
        <v>201</v>
      </c>
      <c r="K7" s="66"/>
      <c r="L7" s="66"/>
      <c r="M7" s="66"/>
      <c r="N7" s="66"/>
      <c r="O7" s="50"/>
      <c r="P7" s="50"/>
    </row>
    <row r="8" spans="1:16" ht="22.9" customHeight="1">
      <c r="A8" s="230"/>
      <c r="B8" s="235"/>
      <c r="C8" s="230"/>
      <c r="D8" s="230"/>
      <c r="E8" s="230"/>
      <c r="F8" s="220" t="s">
        <v>350</v>
      </c>
      <c r="G8" s="220" t="s">
        <v>351</v>
      </c>
      <c r="H8" s="220" t="s">
        <v>352</v>
      </c>
      <c r="I8" s="230"/>
      <c r="J8" s="230"/>
      <c r="K8" s="66"/>
      <c r="L8" s="66"/>
      <c r="M8" s="66"/>
      <c r="N8" s="66"/>
      <c r="O8" s="50"/>
      <c r="P8" s="50"/>
    </row>
    <row r="9" spans="1:16" ht="18.75">
      <c r="A9" s="230" t="s">
        <v>11</v>
      </c>
      <c r="B9" s="230"/>
      <c r="C9" s="230"/>
      <c r="D9" s="230"/>
      <c r="E9" s="230"/>
      <c r="F9" s="230"/>
      <c r="G9" s="230"/>
      <c r="H9" s="230"/>
      <c r="I9" s="230"/>
      <c r="J9" s="230"/>
      <c r="K9" s="66"/>
      <c r="L9" s="66"/>
      <c r="M9" s="66"/>
      <c r="N9" s="66"/>
      <c r="O9" s="50"/>
      <c r="P9" s="50"/>
    </row>
    <row r="10" spans="1:16" ht="58.5">
      <c r="A10" s="77" t="s">
        <v>78</v>
      </c>
      <c r="B10" s="62" t="s">
        <v>12</v>
      </c>
      <c r="C10" s="63">
        <f>C12+C16+C17+C18+C19+C20+C21+C22+C23+C24</f>
        <v>5232.2</v>
      </c>
      <c r="D10" s="63">
        <f>D12+D16+D17+D18+D19+D20+D21+D22+D23+D24</f>
        <v>5999.4949999999999</v>
      </c>
      <c r="E10" s="63">
        <f t="shared" ref="E10:J10" si="0">E12+E16+E17+E18+E19+E20+E21+E22+E23+E24</f>
        <v>983.2</v>
      </c>
      <c r="F10" s="63">
        <f t="shared" si="0"/>
        <v>1029.7</v>
      </c>
      <c r="G10" s="63">
        <f t="shared" si="0"/>
        <v>1033.3</v>
      </c>
      <c r="H10" s="63">
        <f t="shared" si="0"/>
        <v>1031.3</v>
      </c>
      <c r="I10" s="63">
        <f t="shared" si="0"/>
        <v>1070.8999999999999</v>
      </c>
      <c r="J10" s="63">
        <f t="shared" si="0"/>
        <v>1110.3000000000002</v>
      </c>
      <c r="K10" s="67"/>
      <c r="L10" s="66"/>
      <c r="M10" s="66"/>
      <c r="N10" s="66"/>
      <c r="O10" s="50"/>
      <c r="P10" s="50"/>
    </row>
    <row r="11" spans="1:16" ht="18.75">
      <c r="A11" s="72" t="s">
        <v>13</v>
      </c>
      <c r="B11" s="73"/>
      <c r="C11" s="73"/>
      <c r="D11" s="73"/>
      <c r="E11" s="73"/>
      <c r="F11" s="73"/>
      <c r="G11" s="74"/>
      <c r="H11" s="74"/>
      <c r="I11" s="73"/>
      <c r="J11" s="74"/>
      <c r="K11" s="66"/>
      <c r="L11" s="66"/>
      <c r="M11" s="66"/>
      <c r="N11" s="66"/>
      <c r="O11" s="50"/>
      <c r="P11" s="50"/>
    </row>
    <row r="12" spans="1:16" ht="37.5">
      <c r="A12" s="75" t="s">
        <v>472</v>
      </c>
      <c r="B12" s="90" t="s">
        <v>12</v>
      </c>
      <c r="C12" s="76">
        <f>C13+C14</f>
        <v>767.90000000000009</v>
      </c>
      <c r="D12" s="76">
        <f t="shared" ref="D12:J12" si="1">D13+D14</f>
        <v>750.2</v>
      </c>
      <c r="E12" s="76">
        <f t="shared" si="1"/>
        <v>503.9</v>
      </c>
      <c r="F12" s="76">
        <f t="shared" si="1"/>
        <v>529.1</v>
      </c>
      <c r="G12" s="76">
        <f t="shared" si="1"/>
        <v>532</v>
      </c>
      <c r="H12" s="76">
        <f t="shared" si="1"/>
        <v>530.1</v>
      </c>
      <c r="I12" s="76">
        <f t="shared" si="1"/>
        <v>551.5</v>
      </c>
      <c r="J12" s="76">
        <f t="shared" si="1"/>
        <v>572</v>
      </c>
      <c r="K12" s="66"/>
      <c r="L12" s="66"/>
      <c r="M12" s="66"/>
      <c r="N12" s="66"/>
      <c r="O12" s="50"/>
      <c r="P12" s="50"/>
    </row>
    <row r="13" spans="1:16" ht="60.75" customHeight="1">
      <c r="A13" s="75" t="s">
        <v>204</v>
      </c>
      <c r="B13" s="90" t="s">
        <v>12</v>
      </c>
      <c r="C13" s="76">
        <v>419.8</v>
      </c>
      <c r="D13" s="76">
        <v>411</v>
      </c>
      <c r="E13" s="76">
        <v>466</v>
      </c>
      <c r="F13" s="76">
        <v>489.3</v>
      </c>
      <c r="G13" s="76">
        <v>490.7</v>
      </c>
      <c r="H13" s="76">
        <v>490.2</v>
      </c>
      <c r="I13" s="76">
        <v>507.9</v>
      </c>
      <c r="J13" s="76">
        <v>525.1</v>
      </c>
      <c r="K13" s="66"/>
      <c r="L13" s="66"/>
      <c r="M13" s="66"/>
      <c r="N13" s="66"/>
      <c r="O13" s="50"/>
      <c r="P13" s="50"/>
    </row>
    <row r="14" spans="1:16" ht="18.75">
      <c r="A14" s="75" t="s">
        <v>205</v>
      </c>
      <c r="B14" s="90" t="s">
        <v>12</v>
      </c>
      <c r="C14" s="76">
        <v>348.1</v>
      </c>
      <c r="D14" s="76">
        <v>339.2</v>
      </c>
      <c r="E14" s="76">
        <v>37.9</v>
      </c>
      <c r="F14" s="76">
        <v>39.799999999999997</v>
      </c>
      <c r="G14" s="76">
        <v>41.3</v>
      </c>
      <c r="H14" s="76">
        <v>39.9</v>
      </c>
      <c r="I14" s="76">
        <v>43.6</v>
      </c>
      <c r="J14" s="76">
        <v>46.9</v>
      </c>
      <c r="K14" s="66"/>
      <c r="L14" s="66"/>
      <c r="M14" s="66"/>
      <c r="N14" s="66"/>
      <c r="O14" s="50"/>
      <c r="P14" s="50"/>
    </row>
    <row r="15" spans="1:16" ht="18.75">
      <c r="A15" s="75" t="s">
        <v>206</v>
      </c>
      <c r="B15" s="90" t="s">
        <v>12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66"/>
      <c r="L15" s="66"/>
      <c r="M15" s="66"/>
      <c r="N15" s="66"/>
      <c r="O15" s="50"/>
      <c r="P15" s="50"/>
    </row>
    <row r="16" spans="1:16" ht="18.75">
      <c r="A16" s="75" t="s">
        <v>46</v>
      </c>
      <c r="B16" s="90" t="s">
        <v>12</v>
      </c>
      <c r="C16" s="76">
        <v>4007.6</v>
      </c>
      <c r="D16" s="76">
        <v>4791.8</v>
      </c>
      <c r="E16" s="76">
        <v>24.5</v>
      </c>
      <c r="F16" s="76">
        <v>24.7</v>
      </c>
      <c r="G16" s="76">
        <v>24.9</v>
      </c>
      <c r="H16" s="76">
        <v>24.9</v>
      </c>
      <c r="I16" s="76">
        <v>25.3</v>
      </c>
      <c r="J16" s="76">
        <v>26.2</v>
      </c>
      <c r="K16" s="66"/>
      <c r="L16" s="66"/>
      <c r="M16" s="66"/>
      <c r="N16" s="66"/>
      <c r="O16" s="50"/>
      <c r="P16" s="50"/>
    </row>
    <row r="17" spans="1:16" ht="18.75">
      <c r="A17" s="75" t="s">
        <v>47</v>
      </c>
      <c r="B17" s="90" t="s">
        <v>12</v>
      </c>
      <c r="C17" s="76">
        <v>30.7</v>
      </c>
      <c r="D17" s="76">
        <v>14.395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67"/>
      <c r="L17" s="66"/>
      <c r="M17" s="66"/>
      <c r="N17" s="66"/>
      <c r="O17" s="50"/>
      <c r="P17" s="50"/>
    </row>
    <row r="18" spans="1:16" ht="57.75" customHeight="1">
      <c r="A18" s="75" t="s">
        <v>448</v>
      </c>
      <c r="B18" s="90" t="s">
        <v>12</v>
      </c>
      <c r="C18" s="76">
        <v>3.9</v>
      </c>
      <c r="D18" s="76">
        <v>5.3</v>
      </c>
      <c r="E18" s="76">
        <v>4.0999999999999996</v>
      </c>
      <c r="F18" s="76">
        <v>4.3</v>
      </c>
      <c r="G18" s="76">
        <v>4.3</v>
      </c>
      <c r="H18" s="76">
        <v>4.3</v>
      </c>
      <c r="I18" s="76">
        <v>4.4000000000000004</v>
      </c>
      <c r="J18" s="76">
        <v>4.5999999999999996</v>
      </c>
      <c r="K18" s="66"/>
      <c r="L18" s="66"/>
      <c r="M18" s="66"/>
      <c r="N18" s="66"/>
      <c r="O18" s="50"/>
      <c r="P18" s="50"/>
    </row>
    <row r="19" spans="1:16" ht="60.75" customHeight="1">
      <c r="A19" s="75" t="s">
        <v>208</v>
      </c>
      <c r="B19" s="90" t="s">
        <v>12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66"/>
      <c r="L19" s="66"/>
      <c r="M19" s="66"/>
      <c r="N19" s="66"/>
      <c r="O19" s="50"/>
      <c r="P19" s="50"/>
    </row>
    <row r="20" spans="1:16" ht="18.75">
      <c r="A20" s="75" t="s">
        <v>17</v>
      </c>
      <c r="B20" s="90" t="s">
        <v>12</v>
      </c>
      <c r="C20" s="76">
        <v>181.3</v>
      </c>
      <c r="D20" s="76">
        <v>233.2</v>
      </c>
      <c r="E20" s="76">
        <v>232.2</v>
      </c>
      <c r="F20" s="76">
        <v>243.1</v>
      </c>
      <c r="G20" s="76">
        <v>243.6</v>
      </c>
      <c r="H20" s="76">
        <v>244</v>
      </c>
      <c r="I20" s="76">
        <v>255.8</v>
      </c>
      <c r="J20" s="76">
        <v>268.10000000000002</v>
      </c>
      <c r="K20" s="66"/>
      <c r="L20" s="66"/>
      <c r="M20" s="66"/>
      <c r="N20" s="66"/>
      <c r="O20" s="50"/>
      <c r="P20" s="50"/>
    </row>
    <row r="21" spans="1:16" ht="37.5">
      <c r="A21" s="75" t="s">
        <v>209</v>
      </c>
      <c r="B21" s="90" t="s">
        <v>12</v>
      </c>
      <c r="C21" s="76">
        <v>148.4</v>
      </c>
      <c r="D21" s="76">
        <v>130.4</v>
      </c>
      <c r="E21" s="76">
        <v>130.9</v>
      </c>
      <c r="F21" s="76">
        <v>136.1</v>
      </c>
      <c r="G21" s="76">
        <v>136.1</v>
      </c>
      <c r="H21" s="76">
        <v>135.6</v>
      </c>
      <c r="I21" s="76">
        <v>141.30000000000001</v>
      </c>
      <c r="J21" s="76">
        <v>146.6</v>
      </c>
      <c r="K21" s="66"/>
      <c r="L21" s="66"/>
      <c r="M21" s="66"/>
      <c r="N21" s="66"/>
      <c r="O21" s="50"/>
      <c r="P21" s="50"/>
    </row>
    <row r="22" spans="1:16" ht="18.75">
      <c r="A22" s="75" t="s">
        <v>259</v>
      </c>
      <c r="B22" s="90" t="s">
        <v>12</v>
      </c>
      <c r="C22" s="76">
        <v>61.3</v>
      </c>
      <c r="D22" s="76">
        <v>38.5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67"/>
      <c r="L22" s="66"/>
      <c r="M22" s="66"/>
      <c r="N22" s="66"/>
      <c r="O22" s="50"/>
      <c r="P22" s="50"/>
    </row>
    <row r="23" spans="1:16" ht="18.75">
      <c r="A23" s="75" t="s">
        <v>260</v>
      </c>
      <c r="B23" s="90" t="s">
        <v>12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66"/>
      <c r="L23" s="66"/>
      <c r="M23" s="66"/>
      <c r="N23" s="66"/>
      <c r="O23" s="50"/>
      <c r="P23" s="50"/>
    </row>
    <row r="24" spans="1:16" ht="21" customHeight="1">
      <c r="A24" s="75" t="s">
        <v>485</v>
      </c>
      <c r="B24" s="90" t="s">
        <v>12</v>
      </c>
      <c r="C24" s="76">
        <v>31.1</v>
      </c>
      <c r="D24" s="76">
        <v>35.700000000000003</v>
      </c>
      <c r="E24" s="76">
        <v>87.6</v>
      </c>
      <c r="F24" s="76">
        <v>92.4</v>
      </c>
      <c r="G24" s="76">
        <v>92.4</v>
      </c>
      <c r="H24" s="76">
        <v>92.4</v>
      </c>
      <c r="I24" s="76">
        <v>92.6</v>
      </c>
      <c r="J24" s="76">
        <v>92.8</v>
      </c>
      <c r="K24" s="66"/>
      <c r="L24" s="66"/>
      <c r="M24" s="66"/>
      <c r="N24" s="66"/>
      <c r="O24" s="50"/>
      <c r="P24" s="50"/>
    </row>
    <row r="25" spans="1:16" ht="63" customHeight="1">
      <c r="A25" s="77" t="s">
        <v>483</v>
      </c>
      <c r="B25" s="62" t="s">
        <v>12</v>
      </c>
      <c r="C25" s="63">
        <v>849</v>
      </c>
      <c r="D25" s="63">
        <v>735.3</v>
      </c>
      <c r="E25" s="63">
        <v>386.6</v>
      </c>
      <c r="F25" s="63">
        <v>404.2</v>
      </c>
      <c r="G25" s="63">
        <v>404.4</v>
      </c>
      <c r="H25" s="63">
        <v>404.2</v>
      </c>
      <c r="I25" s="63">
        <v>416.3</v>
      </c>
      <c r="J25" s="63">
        <v>427.3</v>
      </c>
      <c r="K25" s="67"/>
      <c r="L25" s="66"/>
      <c r="M25" s="66"/>
      <c r="N25" s="66"/>
      <c r="O25" s="50"/>
      <c r="P25" s="50"/>
    </row>
    <row r="26" spans="1:16" ht="44.25" customHeight="1">
      <c r="A26" s="77" t="s">
        <v>142</v>
      </c>
      <c r="B26" s="62" t="s">
        <v>12</v>
      </c>
      <c r="C26" s="63">
        <v>152.69999999999999</v>
      </c>
      <c r="D26" s="63">
        <v>171.1</v>
      </c>
      <c r="E26" s="63">
        <v>181.4</v>
      </c>
      <c r="F26" s="63">
        <v>178</v>
      </c>
      <c r="G26" s="63">
        <v>178.6</v>
      </c>
      <c r="H26" s="63">
        <v>178.4</v>
      </c>
      <c r="I26" s="63">
        <v>185.7</v>
      </c>
      <c r="J26" s="63">
        <v>189.1</v>
      </c>
      <c r="K26" s="66"/>
      <c r="L26" s="66"/>
      <c r="M26" s="66"/>
      <c r="N26" s="66"/>
      <c r="O26" s="50"/>
      <c r="P26" s="50"/>
    </row>
    <row r="27" spans="1:16" ht="18.75">
      <c r="A27" s="231" t="s">
        <v>16</v>
      </c>
      <c r="B27" s="231"/>
      <c r="C27" s="231"/>
      <c r="D27" s="231"/>
      <c r="E27" s="231"/>
      <c r="F27" s="231"/>
      <c r="G27" s="231"/>
      <c r="H27" s="231"/>
      <c r="I27" s="231"/>
      <c r="J27" s="231"/>
      <c r="K27" s="66"/>
      <c r="L27" s="66"/>
      <c r="M27" s="66"/>
      <c r="N27" s="66"/>
      <c r="O27" s="50"/>
      <c r="P27" s="50"/>
    </row>
    <row r="28" spans="1:16" ht="18.75">
      <c r="A28" s="78" t="s">
        <v>65</v>
      </c>
      <c r="B28" s="79"/>
      <c r="C28" s="79"/>
      <c r="D28" s="79"/>
      <c r="E28" s="79"/>
      <c r="F28" s="79"/>
      <c r="G28" s="79"/>
      <c r="H28" s="79"/>
      <c r="I28" s="79"/>
      <c r="J28" s="79"/>
      <c r="K28" s="66"/>
      <c r="L28" s="66"/>
      <c r="M28" s="66"/>
      <c r="N28" s="66"/>
      <c r="O28" s="50"/>
      <c r="P28" s="50"/>
    </row>
    <row r="29" spans="1:16" ht="58.5" customHeight="1">
      <c r="A29" s="82" t="s">
        <v>275</v>
      </c>
      <c r="B29" s="73" t="s">
        <v>12</v>
      </c>
      <c r="C29" s="73">
        <f>C33</f>
        <v>4042.2</v>
      </c>
      <c r="D29" s="73">
        <f t="shared" ref="D29:J29" si="2">D33</f>
        <v>4811.5</v>
      </c>
      <c r="E29" s="73">
        <f t="shared" si="2"/>
        <v>28.6</v>
      </c>
      <c r="F29" s="73">
        <f t="shared" si="2"/>
        <v>28.5</v>
      </c>
      <c r="G29" s="73">
        <f t="shared" si="2"/>
        <v>29.2</v>
      </c>
      <c r="H29" s="73">
        <f t="shared" si="2"/>
        <v>33.299999999999997</v>
      </c>
      <c r="I29" s="73">
        <f t="shared" si="2"/>
        <v>29.700000000000003</v>
      </c>
      <c r="J29" s="73">
        <f t="shared" si="2"/>
        <v>30.799999999999997</v>
      </c>
      <c r="K29" s="67"/>
      <c r="L29" s="66"/>
      <c r="M29" s="66"/>
      <c r="N29" s="66"/>
      <c r="O29" s="50"/>
      <c r="P29" s="50"/>
    </row>
    <row r="30" spans="1:16" ht="19.5" customHeight="1">
      <c r="A30" s="82" t="s">
        <v>67</v>
      </c>
      <c r="B30" s="73" t="s">
        <v>14</v>
      </c>
      <c r="C30" s="73">
        <f>C34</f>
        <v>104.7</v>
      </c>
      <c r="D30" s="73">
        <f t="shared" ref="D30:J30" si="3">D34</f>
        <v>101.5</v>
      </c>
      <c r="E30" s="73">
        <f t="shared" si="3"/>
        <v>99.5</v>
      </c>
      <c r="F30" s="73">
        <f t="shared" si="3"/>
        <v>95.4</v>
      </c>
      <c r="G30" s="73">
        <f t="shared" si="3"/>
        <v>95.6</v>
      </c>
      <c r="H30" s="74">
        <f t="shared" si="3"/>
        <v>97</v>
      </c>
      <c r="I30" s="73">
        <f t="shared" si="3"/>
        <v>101.7</v>
      </c>
      <c r="J30" s="74">
        <f t="shared" si="3"/>
        <v>100</v>
      </c>
      <c r="K30" s="66"/>
      <c r="L30" s="66"/>
      <c r="M30" s="66"/>
      <c r="N30" s="66"/>
      <c r="O30" s="50"/>
      <c r="P30" s="50"/>
    </row>
    <row r="31" spans="1:16" ht="19.5">
      <c r="A31" s="75" t="s">
        <v>27</v>
      </c>
      <c r="B31" s="73"/>
      <c r="C31" s="62"/>
      <c r="D31" s="62"/>
      <c r="E31" s="62"/>
      <c r="F31" s="62"/>
      <c r="G31" s="62"/>
      <c r="H31" s="62"/>
      <c r="I31" s="62"/>
      <c r="J31" s="62"/>
      <c r="K31" s="66"/>
      <c r="L31" s="66"/>
      <c r="M31" s="66"/>
      <c r="N31" s="66"/>
      <c r="O31" s="50"/>
      <c r="P31" s="50"/>
    </row>
    <row r="32" spans="1:16" ht="18.75">
      <c r="A32" s="78" t="s">
        <v>210</v>
      </c>
      <c r="B32" s="221"/>
      <c r="C32" s="221"/>
      <c r="D32" s="221"/>
      <c r="E32" s="221"/>
      <c r="F32" s="221"/>
      <c r="G32" s="221"/>
      <c r="H32" s="221"/>
      <c r="I32" s="221"/>
      <c r="J32" s="221"/>
      <c r="K32" s="66"/>
      <c r="L32" s="66"/>
      <c r="M32" s="66"/>
      <c r="N32" s="66"/>
      <c r="O32" s="50"/>
      <c r="P32" s="50"/>
    </row>
    <row r="33" spans="1:16" ht="56.25">
      <c r="A33" s="80" t="s">
        <v>211</v>
      </c>
      <c r="B33" s="73" t="s">
        <v>12</v>
      </c>
      <c r="C33" s="73">
        <f>C36+C39+C42+C45</f>
        <v>4042.2</v>
      </c>
      <c r="D33" s="73">
        <f t="shared" ref="D33:J33" si="4">D36+D39+D42+D45</f>
        <v>4811.5</v>
      </c>
      <c r="E33" s="73">
        <f t="shared" si="4"/>
        <v>28.6</v>
      </c>
      <c r="F33" s="73">
        <f t="shared" si="4"/>
        <v>28.5</v>
      </c>
      <c r="G33" s="73">
        <f t="shared" si="4"/>
        <v>29.2</v>
      </c>
      <c r="H33" s="73">
        <f t="shared" si="4"/>
        <v>33.299999999999997</v>
      </c>
      <c r="I33" s="73">
        <f t="shared" si="4"/>
        <v>29.700000000000003</v>
      </c>
      <c r="J33" s="73">
        <f t="shared" si="4"/>
        <v>30.799999999999997</v>
      </c>
      <c r="K33" s="67"/>
      <c r="L33" s="66"/>
      <c r="M33" s="66"/>
      <c r="N33" s="66"/>
      <c r="O33" s="50"/>
      <c r="P33" s="50"/>
    </row>
    <row r="34" spans="1:16" ht="21.75" customHeight="1">
      <c r="A34" s="80" t="s">
        <v>278</v>
      </c>
      <c r="B34" s="73" t="s">
        <v>14</v>
      </c>
      <c r="C34" s="73">
        <v>104.7</v>
      </c>
      <c r="D34" s="73">
        <v>101.5</v>
      </c>
      <c r="E34" s="73">
        <v>99.5</v>
      </c>
      <c r="F34" s="73">
        <v>95.4</v>
      </c>
      <c r="G34" s="73">
        <v>95.6</v>
      </c>
      <c r="H34" s="74">
        <v>97</v>
      </c>
      <c r="I34" s="74">
        <v>101.7</v>
      </c>
      <c r="J34" s="74">
        <v>100</v>
      </c>
      <c r="K34" s="66"/>
      <c r="L34" s="66"/>
      <c r="M34" s="66"/>
      <c r="N34" s="66"/>
      <c r="O34" s="50"/>
      <c r="P34" s="50"/>
    </row>
    <row r="35" spans="1:16" ht="18.75">
      <c r="A35" s="78" t="s">
        <v>212</v>
      </c>
      <c r="B35" s="79"/>
      <c r="C35" s="79"/>
      <c r="D35" s="79"/>
      <c r="E35" s="79"/>
      <c r="F35" s="79"/>
      <c r="G35" s="79"/>
      <c r="H35" s="79"/>
      <c r="I35" s="79"/>
      <c r="J35" s="79"/>
      <c r="K35" s="66"/>
      <c r="L35" s="66"/>
      <c r="M35" s="66"/>
      <c r="N35" s="66"/>
      <c r="O35" s="50"/>
      <c r="P35" s="50"/>
    </row>
    <row r="36" spans="1:16" ht="37.5">
      <c r="A36" s="80" t="s">
        <v>213</v>
      </c>
      <c r="B36" s="73" t="s">
        <v>12</v>
      </c>
      <c r="C36" s="74">
        <v>4007.6</v>
      </c>
      <c r="D36" s="74">
        <v>4791.8</v>
      </c>
      <c r="E36" s="74">
        <v>24.5</v>
      </c>
      <c r="F36" s="74">
        <v>24.2</v>
      </c>
      <c r="G36" s="74">
        <v>24.9</v>
      </c>
      <c r="H36" s="74">
        <v>29</v>
      </c>
      <c r="I36" s="74">
        <v>25.3</v>
      </c>
      <c r="J36" s="74">
        <v>26.2</v>
      </c>
      <c r="K36" s="67"/>
      <c r="L36" s="66"/>
      <c r="M36" s="66"/>
      <c r="N36" s="66"/>
      <c r="O36" s="50"/>
      <c r="P36" s="50"/>
    </row>
    <row r="37" spans="1:16" ht="18.75">
      <c r="A37" s="80" t="s">
        <v>4</v>
      </c>
      <c r="B37" s="73" t="s">
        <v>14</v>
      </c>
      <c r="C37" s="74">
        <v>105.9</v>
      </c>
      <c r="D37" s="74">
        <v>101.8</v>
      </c>
      <c r="E37" s="74">
        <v>99.8</v>
      </c>
      <c r="F37" s="74">
        <v>95.2</v>
      </c>
      <c r="G37" s="74">
        <v>95.6</v>
      </c>
      <c r="H37" s="74">
        <v>96</v>
      </c>
      <c r="I37" s="74">
        <v>101.7</v>
      </c>
      <c r="J37" s="74">
        <v>100</v>
      </c>
      <c r="K37" s="66"/>
      <c r="L37" s="66"/>
      <c r="M37" s="66"/>
      <c r="N37" s="66"/>
      <c r="O37" s="50"/>
      <c r="P37" s="50"/>
    </row>
    <row r="38" spans="1:16" ht="20.25" customHeight="1">
      <c r="A38" s="78" t="s">
        <v>214</v>
      </c>
      <c r="B38" s="79"/>
      <c r="C38" s="79"/>
      <c r="D38" s="79"/>
      <c r="E38" s="79"/>
      <c r="F38" s="79"/>
      <c r="G38" s="79"/>
      <c r="H38" s="79"/>
      <c r="I38" s="79"/>
      <c r="J38" s="79"/>
      <c r="K38" s="66"/>
      <c r="L38" s="66"/>
      <c r="M38" s="66"/>
      <c r="N38" s="66"/>
      <c r="O38" s="50"/>
      <c r="P38" s="50"/>
    </row>
    <row r="39" spans="1:16" ht="37.5">
      <c r="A39" s="80" t="s">
        <v>213</v>
      </c>
      <c r="B39" s="73" t="s">
        <v>12</v>
      </c>
      <c r="C39" s="74">
        <v>30.7</v>
      </c>
      <c r="D39" s="74">
        <v>14.4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66"/>
      <c r="L39" s="66"/>
      <c r="M39" s="66"/>
      <c r="N39" s="66"/>
      <c r="O39" s="50"/>
      <c r="P39" s="50"/>
    </row>
    <row r="40" spans="1:16" ht="18.75">
      <c r="A40" s="80" t="s">
        <v>4</v>
      </c>
      <c r="B40" s="73" t="s">
        <v>14</v>
      </c>
      <c r="C40" s="74">
        <v>78.7</v>
      </c>
      <c r="D40" s="74">
        <v>55.9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66"/>
      <c r="L40" s="66"/>
      <c r="M40" s="66"/>
      <c r="N40" s="66"/>
      <c r="O40" s="50"/>
      <c r="P40" s="50"/>
    </row>
    <row r="41" spans="1:16" ht="37.5">
      <c r="A41" s="81" t="s">
        <v>215</v>
      </c>
      <c r="B41" s="79"/>
      <c r="C41" s="79"/>
      <c r="D41" s="79"/>
      <c r="E41" s="79"/>
      <c r="F41" s="79"/>
      <c r="G41" s="79"/>
      <c r="H41" s="79"/>
      <c r="I41" s="79"/>
      <c r="J41" s="79"/>
      <c r="K41" s="66"/>
      <c r="L41" s="66"/>
      <c r="M41" s="66"/>
      <c r="N41" s="66"/>
      <c r="O41" s="50"/>
      <c r="P41" s="50"/>
    </row>
    <row r="42" spans="1:16" ht="56.25">
      <c r="A42" s="80" t="s">
        <v>449</v>
      </c>
      <c r="B42" s="73" t="s">
        <v>12</v>
      </c>
      <c r="C42" s="74">
        <v>3.9</v>
      </c>
      <c r="D42" s="74">
        <v>5.3</v>
      </c>
      <c r="E42" s="74">
        <v>4.0999999999999996</v>
      </c>
      <c r="F42" s="74">
        <v>4.3</v>
      </c>
      <c r="G42" s="74">
        <v>4.3</v>
      </c>
      <c r="H42" s="74">
        <v>4.3</v>
      </c>
      <c r="I42" s="74">
        <v>4.4000000000000004</v>
      </c>
      <c r="J42" s="74">
        <v>4.5999999999999996</v>
      </c>
      <c r="K42" s="66"/>
      <c r="L42" s="66"/>
      <c r="M42" s="66"/>
      <c r="N42" s="66"/>
      <c r="O42" s="50"/>
      <c r="P42" s="50"/>
    </row>
    <row r="43" spans="1:16" ht="18.75">
      <c r="A43" s="80" t="s">
        <v>4</v>
      </c>
      <c r="B43" s="73" t="s">
        <v>14</v>
      </c>
      <c r="C43" s="74">
        <v>0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66"/>
      <c r="L43" s="66"/>
      <c r="M43" s="66"/>
      <c r="N43" s="66"/>
      <c r="O43" s="50"/>
      <c r="P43" s="50"/>
    </row>
    <row r="44" spans="1:16" ht="56.25">
      <c r="A44" s="81" t="s">
        <v>466</v>
      </c>
      <c r="B44" s="221"/>
      <c r="C44" s="221"/>
      <c r="D44" s="221"/>
      <c r="E44" s="221"/>
      <c r="F44" s="221"/>
      <c r="G44" s="221"/>
      <c r="H44" s="221"/>
      <c r="I44" s="221"/>
      <c r="J44" s="221"/>
      <c r="K44" s="66"/>
      <c r="L44" s="66"/>
      <c r="M44" s="66"/>
      <c r="N44" s="66"/>
      <c r="O44" s="50"/>
      <c r="P44" s="50"/>
    </row>
    <row r="45" spans="1:16" ht="37.5">
      <c r="A45" s="80" t="s">
        <v>216</v>
      </c>
      <c r="B45" s="73" t="s">
        <v>12</v>
      </c>
      <c r="C45" s="74">
        <v>0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66"/>
      <c r="L45" s="66"/>
      <c r="M45" s="66"/>
      <c r="N45" s="66"/>
      <c r="O45" s="50"/>
      <c r="P45" s="50"/>
    </row>
    <row r="46" spans="1:16" ht="37.5">
      <c r="A46" s="78" t="s">
        <v>217</v>
      </c>
      <c r="B46" s="79"/>
      <c r="C46" s="221"/>
      <c r="D46" s="221"/>
      <c r="E46" s="221"/>
      <c r="F46" s="221"/>
      <c r="G46" s="221"/>
      <c r="H46" s="221"/>
      <c r="I46" s="221"/>
      <c r="J46" s="221"/>
      <c r="K46" s="66"/>
      <c r="L46" s="66"/>
      <c r="M46" s="66"/>
      <c r="N46" s="66"/>
      <c r="O46" s="50"/>
      <c r="P46" s="50"/>
    </row>
    <row r="47" spans="1:16" ht="37.5">
      <c r="A47" s="82" t="s">
        <v>471</v>
      </c>
      <c r="B47" s="73" t="s">
        <v>12</v>
      </c>
      <c r="C47" s="74">
        <v>705.2</v>
      </c>
      <c r="D47" s="74">
        <v>672.3</v>
      </c>
      <c r="E47" s="74">
        <v>729</v>
      </c>
      <c r="F47" s="74">
        <v>765.5</v>
      </c>
      <c r="G47" s="74">
        <v>766.8</v>
      </c>
      <c r="H47" s="74">
        <v>766.9</v>
      </c>
      <c r="I47" s="74">
        <v>793.3</v>
      </c>
      <c r="J47" s="74">
        <v>818.6</v>
      </c>
      <c r="K47" s="66"/>
      <c r="L47" s="66"/>
      <c r="M47" s="66"/>
      <c r="N47" s="66"/>
      <c r="O47" s="50"/>
      <c r="P47" s="50"/>
    </row>
    <row r="48" spans="1:16" ht="37.5">
      <c r="A48" s="82" t="s">
        <v>484</v>
      </c>
      <c r="B48" s="73" t="s">
        <v>14</v>
      </c>
      <c r="C48" s="74">
        <v>100.8</v>
      </c>
      <c r="D48" s="74">
        <v>87.6</v>
      </c>
      <c r="E48" s="74">
        <v>115</v>
      </c>
      <c r="F48" s="74">
        <v>103.7</v>
      </c>
      <c r="G48" s="74">
        <v>102.4</v>
      </c>
      <c r="H48" s="74">
        <v>103.7</v>
      </c>
      <c r="I48" s="74">
        <v>104.1</v>
      </c>
      <c r="J48" s="74">
        <v>109.1</v>
      </c>
      <c r="K48" s="66"/>
      <c r="L48" s="66"/>
      <c r="M48" s="66"/>
      <c r="N48" s="66"/>
      <c r="O48" s="50"/>
      <c r="P48" s="50"/>
    </row>
    <row r="49" spans="1:16" ht="18.75">
      <c r="A49" s="78" t="s">
        <v>218</v>
      </c>
      <c r="B49" s="79"/>
      <c r="C49" s="221"/>
      <c r="D49" s="221"/>
      <c r="E49" s="221"/>
      <c r="F49" s="221"/>
      <c r="G49" s="221"/>
      <c r="H49" s="221"/>
      <c r="I49" s="221"/>
      <c r="J49" s="221"/>
      <c r="K49" s="66"/>
      <c r="L49" s="66"/>
      <c r="M49" s="66"/>
      <c r="N49" s="66"/>
      <c r="O49" s="50"/>
      <c r="P49" s="50"/>
    </row>
    <row r="50" spans="1:16" ht="18.75">
      <c r="A50" s="82" t="s">
        <v>219</v>
      </c>
      <c r="B50" s="73" t="s">
        <v>12</v>
      </c>
      <c r="C50" s="74">
        <v>178.5</v>
      </c>
      <c r="D50" s="74">
        <v>224.7</v>
      </c>
      <c r="E50" s="74">
        <v>232.2</v>
      </c>
      <c r="F50" s="74">
        <v>243.1</v>
      </c>
      <c r="G50" s="74">
        <v>243.6</v>
      </c>
      <c r="H50" s="74">
        <v>244</v>
      </c>
      <c r="I50" s="74">
        <v>255.8</v>
      </c>
      <c r="J50" s="74">
        <v>268.10000000000002</v>
      </c>
      <c r="K50" s="66"/>
      <c r="L50" s="66"/>
      <c r="M50" s="66"/>
      <c r="N50" s="66"/>
      <c r="O50" s="50"/>
      <c r="P50" s="50"/>
    </row>
    <row r="51" spans="1:16" ht="18.75">
      <c r="A51" s="82" t="s">
        <v>18</v>
      </c>
      <c r="B51" s="73" t="s">
        <v>19</v>
      </c>
      <c r="C51" s="74">
        <v>2728.9</v>
      </c>
      <c r="D51" s="74">
        <v>1641.8</v>
      </c>
      <c r="E51" s="74">
        <v>1641.8</v>
      </c>
      <c r="F51" s="74">
        <v>1641.8</v>
      </c>
      <c r="G51" s="74">
        <v>1641.8</v>
      </c>
      <c r="H51" s="74">
        <v>1641.8</v>
      </c>
      <c r="I51" s="74">
        <v>1641.8</v>
      </c>
      <c r="J51" s="74">
        <v>1641.8</v>
      </c>
      <c r="K51" s="66"/>
      <c r="L51" s="66"/>
      <c r="M51" s="66"/>
      <c r="N51" s="66"/>
      <c r="O51" s="50"/>
      <c r="P51" s="50"/>
    </row>
    <row r="52" spans="1:16" ht="18.75">
      <c r="A52" s="82" t="s">
        <v>20</v>
      </c>
      <c r="B52" s="73" t="s">
        <v>19</v>
      </c>
      <c r="C52" s="216">
        <f>C51/C81/1000</f>
        <v>0.10575492171756318</v>
      </c>
      <c r="D52" s="216">
        <f t="shared" ref="D52:J52" si="5">D51/D81/1000</f>
        <v>6.4296064225572741E-2</v>
      </c>
      <c r="E52" s="216">
        <f t="shared" si="5"/>
        <v>6.4296064225572741E-2</v>
      </c>
      <c r="F52" s="216">
        <f t="shared" si="5"/>
        <v>6.4296064225572741E-2</v>
      </c>
      <c r="G52" s="216">
        <f t="shared" si="5"/>
        <v>6.4296064225572741E-2</v>
      </c>
      <c r="H52" s="216">
        <f t="shared" si="5"/>
        <v>6.4296064225572741E-2</v>
      </c>
      <c r="I52" s="216">
        <f t="shared" si="5"/>
        <v>6.4296064225572741E-2</v>
      </c>
      <c r="J52" s="216">
        <f t="shared" si="5"/>
        <v>6.4296064225572741E-2</v>
      </c>
      <c r="K52" s="67"/>
      <c r="L52" s="67"/>
      <c r="M52" s="66"/>
      <c r="N52" s="66"/>
      <c r="O52" s="50"/>
      <c r="P52" s="50"/>
    </row>
    <row r="53" spans="1:16" ht="18.75">
      <c r="A53" s="78" t="s">
        <v>220</v>
      </c>
      <c r="B53" s="79"/>
      <c r="C53" s="221"/>
      <c r="D53" s="221"/>
      <c r="E53" s="221"/>
      <c r="F53" s="221"/>
      <c r="G53" s="221"/>
      <c r="H53" s="221"/>
      <c r="I53" s="221"/>
      <c r="J53" s="221"/>
      <c r="K53" s="66"/>
      <c r="L53" s="66"/>
      <c r="M53" s="66"/>
      <c r="N53" s="66"/>
      <c r="O53" s="50"/>
      <c r="P53" s="50"/>
    </row>
    <row r="54" spans="1:16" ht="18.75">
      <c r="A54" s="82" t="s">
        <v>221</v>
      </c>
      <c r="B54" s="73" t="s">
        <v>222</v>
      </c>
      <c r="C54" s="74">
        <v>0</v>
      </c>
      <c r="D54" s="74">
        <v>0</v>
      </c>
      <c r="E54" s="74"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66"/>
      <c r="L54" s="66"/>
      <c r="M54" s="66"/>
      <c r="N54" s="66"/>
      <c r="O54" s="50"/>
      <c r="P54" s="50"/>
    </row>
    <row r="55" spans="1:16" ht="20.25" customHeight="1">
      <c r="A55" s="82" t="s">
        <v>223</v>
      </c>
      <c r="B55" s="73" t="s">
        <v>224</v>
      </c>
      <c r="C55" s="74">
        <v>0</v>
      </c>
      <c r="D55" s="74">
        <v>0</v>
      </c>
      <c r="E55" s="74">
        <v>0</v>
      </c>
      <c r="F55" s="74">
        <v>0</v>
      </c>
      <c r="G55" s="74">
        <v>0</v>
      </c>
      <c r="H55" s="74">
        <v>0</v>
      </c>
      <c r="I55" s="74">
        <v>0</v>
      </c>
      <c r="J55" s="74">
        <v>0</v>
      </c>
      <c r="K55" s="66"/>
      <c r="L55" s="66"/>
      <c r="M55" s="66"/>
      <c r="N55" s="66"/>
      <c r="O55" s="50"/>
      <c r="P55" s="50"/>
    </row>
    <row r="56" spans="1:16" ht="37.5">
      <c r="A56" s="78" t="s">
        <v>225</v>
      </c>
      <c r="B56" s="79"/>
      <c r="C56" s="79"/>
      <c r="D56" s="79"/>
      <c r="E56" s="79"/>
      <c r="F56" s="79"/>
      <c r="G56" s="79"/>
      <c r="H56" s="79"/>
      <c r="I56" s="79"/>
      <c r="J56" s="79"/>
      <c r="K56" s="66"/>
      <c r="L56" s="66"/>
      <c r="M56" s="66"/>
      <c r="N56" s="66"/>
      <c r="O56" s="50"/>
      <c r="P56" s="50"/>
    </row>
    <row r="57" spans="1:16" ht="18.75">
      <c r="A57" s="82" t="s">
        <v>473</v>
      </c>
      <c r="B57" s="73" t="s">
        <v>12</v>
      </c>
      <c r="C57" s="74">
        <f>C21</f>
        <v>148.4</v>
      </c>
      <c r="D57" s="74">
        <f t="shared" ref="D57:J57" si="6">D21</f>
        <v>130.4</v>
      </c>
      <c r="E57" s="74">
        <f t="shared" si="6"/>
        <v>130.9</v>
      </c>
      <c r="F57" s="74">
        <f t="shared" si="6"/>
        <v>136.1</v>
      </c>
      <c r="G57" s="74">
        <f t="shared" si="6"/>
        <v>136.1</v>
      </c>
      <c r="H57" s="74">
        <f t="shared" si="6"/>
        <v>135.6</v>
      </c>
      <c r="I57" s="74">
        <f t="shared" si="6"/>
        <v>141.30000000000001</v>
      </c>
      <c r="J57" s="74">
        <f t="shared" si="6"/>
        <v>146.6</v>
      </c>
      <c r="K57" s="66"/>
      <c r="L57" s="66"/>
      <c r="M57" s="66"/>
      <c r="N57" s="66"/>
      <c r="O57" s="50"/>
      <c r="P57" s="50"/>
    </row>
    <row r="58" spans="1:16" ht="18.75">
      <c r="A58" s="82" t="s">
        <v>22</v>
      </c>
      <c r="B58" s="73" t="s">
        <v>14</v>
      </c>
      <c r="C58" s="74">
        <v>118</v>
      </c>
      <c r="D58" s="74">
        <v>95.8</v>
      </c>
      <c r="E58" s="74">
        <v>99</v>
      </c>
      <c r="F58" s="74">
        <v>102</v>
      </c>
      <c r="G58" s="74">
        <v>102.7</v>
      </c>
      <c r="H58" s="74">
        <v>103</v>
      </c>
      <c r="I58" s="74">
        <v>106.1</v>
      </c>
      <c r="J58" s="74">
        <v>109.8</v>
      </c>
      <c r="K58" s="66"/>
      <c r="L58" s="66"/>
      <c r="M58" s="66"/>
      <c r="N58" s="66"/>
      <c r="O58" s="50"/>
      <c r="P58" s="50"/>
    </row>
    <row r="59" spans="1:16" ht="18.75">
      <c r="A59" s="78" t="s">
        <v>23</v>
      </c>
      <c r="B59" s="79"/>
      <c r="C59" s="221"/>
      <c r="D59" s="221"/>
      <c r="E59" s="221"/>
      <c r="F59" s="221"/>
      <c r="G59" s="221"/>
      <c r="H59" s="221"/>
      <c r="I59" s="221"/>
      <c r="J59" s="221"/>
      <c r="K59" s="66"/>
      <c r="L59" s="66"/>
      <c r="M59" s="66"/>
      <c r="N59" s="66"/>
      <c r="O59" s="50"/>
      <c r="P59" s="50"/>
    </row>
    <row r="60" spans="1:16" ht="16.5" customHeight="1">
      <c r="A60" s="82" t="s">
        <v>226</v>
      </c>
      <c r="B60" s="83" t="s">
        <v>24</v>
      </c>
      <c r="C60" s="83">
        <f>C62+C65+C66+C67+C68+C69+C70+C71+C72+C73+C74</f>
        <v>24</v>
      </c>
      <c r="D60" s="83">
        <f t="shared" ref="D60:J60" si="7">D62+D65+D66+D67+D68+D69+D70+D71+D72+D73+D74</f>
        <v>20</v>
      </c>
      <c r="E60" s="83">
        <f t="shared" si="7"/>
        <v>18</v>
      </c>
      <c r="F60" s="83">
        <f t="shared" si="7"/>
        <v>18</v>
      </c>
      <c r="G60" s="83">
        <f t="shared" si="7"/>
        <v>18</v>
      </c>
      <c r="H60" s="83">
        <f t="shared" si="7"/>
        <v>18</v>
      </c>
      <c r="I60" s="83">
        <f t="shared" si="7"/>
        <v>18</v>
      </c>
      <c r="J60" s="83">
        <f t="shared" si="7"/>
        <v>18</v>
      </c>
      <c r="K60" s="66"/>
      <c r="L60" s="66"/>
      <c r="M60" s="66"/>
      <c r="N60" s="66"/>
      <c r="O60" s="50"/>
      <c r="P60" s="50"/>
    </row>
    <row r="61" spans="1:16" ht="20.25" customHeight="1">
      <c r="A61" s="82" t="s">
        <v>66</v>
      </c>
      <c r="B61" s="83"/>
      <c r="C61" s="83"/>
      <c r="D61" s="83"/>
      <c r="E61" s="83"/>
      <c r="F61" s="83"/>
      <c r="G61" s="74"/>
      <c r="H61" s="74"/>
      <c r="I61" s="83"/>
      <c r="J61" s="74"/>
      <c r="K61" s="66"/>
      <c r="L61" s="66"/>
      <c r="M61" s="66"/>
      <c r="N61" s="66"/>
      <c r="O61" s="50"/>
      <c r="P61" s="50"/>
    </row>
    <row r="62" spans="1:16" ht="37.5">
      <c r="A62" s="82" t="s">
        <v>474</v>
      </c>
      <c r="B62" s="83" t="s">
        <v>24</v>
      </c>
      <c r="C62" s="83">
        <f>C63+C64</f>
        <v>10</v>
      </c>
      <c r="D62" s="83">
        <f t="shared" ref="D62:J62" si="8">D63+D64</f>
        <v>11</v>
      </c>
      <c r="E62" s="83">
        <f t="shared" si="8"/>
        <v>9</v>
      </c>
      <c r="F62" s="83">
        <f t="shared" si="8"/>
        <v>9</v>
      </c>
      <c r="G62" s="83">
        <f t="shared" si="8"/>
        <v>9</v>
      </c>
      <c r="H62" s="83">
        <f t="shared" si="8"/>
        <v>9</v>
      </c>
      <c r="I62" s="83">
        <f t="shared" si="8"/>
        <v>9</v>
      </c>
      <c r="J62" s="83">
        <f t="shared" si="8"/>
        <v>9</v>
      </c>
      <c r="K62" s="66"/>
      <c r="L62" s="66"/>
      <c r="M62" s="66"/>
      <c r="N62" s="66"/>
      <c r="O62" s="50"/>
      <c r="P62" s="50"/>
    </row>
    <row r="63" spans="1:16" ht="60.75" customHeight="1">
      <c r="A63" s="82" t="s">
        <v>204</v>
      </c>
      <c r="B63" s="83" t="s">
        <v>24</v>
      </c>
      <c r="C63" s="83">
        <v>7</v>
      </c>
      <c r="D63" s="83">
        <v>8</v>
      </c>
      <c r="E63" s="83">
        <v>7</v>
      </c>
      <c r="F63" s="83">
        <v>7</v>
      </c>
      <c r="G63" s="83">
        <v>7</v>
      </c>
      <c r="H63" s="83">
        <v>7</v>
      </c>
      <c r="I63" s="83">
        <v>7</v>
      </c>
      <c r="J63" s="83">
        <v>7</v>
      </c>
      <c r="K63" s="66"/>
      <c r="L63" s="66"/>
      <c r="M63" s="66"/>
      <c r="N63" s="66"/>
      <c r="O63" s="50"/>
      <c r="P63" s="50"/>
    </row>
    <row r="64" spans="1:16" ht="18.75">
      <c r="A64" s="82" t="s">
        <v>205</v>
      </c>
      <c r="B64" s="83" t="s">
        <v>24</v>
      </c>
      <c r="C64" s="83">
        <v>3</v>
      </c>
      <c r="D64" s="83">
        <v>3</v>
      </c>
      <c r="E64" s="83">
        <v>2</v>
      </c>
      <c r="F64" s="83">
        <v>2</v>
      </c>
      <c r="G64" s="88">
        <v>2</v>
      </c>
      <c r="H64" s="88">
        <v>2</v>
      </c>
      <c r="I64" s="182">
        <v>2</v>
      </c>
      <c r="J64" s="88">
        <v>2</v>
      </c>
      <c r="K64" s="66"/>
      <c r="L64" s="66"/>
      <c r="M64" s="66"/>
      <c r="N64" s="66"/>
      <c r="O64" s="50"/>
      <c r="P64" s="50"/>
    </row>
    <row r="65" spans="1:16" ht="18.75">
      <c r="A65" s="82" t="s">
        <v>206</v>
      </c>
      <c r="B65" s="83" t="s">
        <v>24</v>
      </c>
      <c r="C65" s="83">
        <v>0</v>
      </c>
      <c r="D65" s="83">
        <v>0</v>
      </c>
      <c r="E65" s="83">
        <v>0</v>
      </c>
      <c r="F65" s="83">
        <v>0</v>
      </c>
      <c r="G65" s="88">
        <v>0</v>
      </c>
      <c r="H65" s="88">
        <v>0</v>
      </c>
      <c r="I65" s="182">
        <v>0</v>
      </c>
      <c r="J65" s="88">
        <v>0</v>
      </c>
      <c r="K65" s="66"/>
      <c r="L65" s="66"/>
      <c r="M65" s="66"/>
      <c r="N65" s="66"/>
      <c r="O65" s="50"/>
      <c r="P65" s="50"/>
    </row>
    <row r="66" spans="1:16" ht="20.25" customHeight="1">
      <c r="A66" s="82" t="s">
        <v>46</v>
      </c>
      <c r="B66" s="83" t="s">
        <v>24</v>
      </c>
      <c r="C66" s="83">
        <v>2</v>
      </c>
      <c r="D66" s="83">
        <v>2</v>
      </c>
      <c r="E66" s="83">
        <v>2</v>
      </c>
      <c r="F66" s="83">
        <v>2</v>
      </c>
      <c r="G66" s="88">
        <v>2</v>
      </c>
      <c r="H66" s="88">
        <v>2</v>
      </c>
      <c r="I66" s="182">
        <v>2</v>
      </c>
      <c r="J66" s="88">
        <v>2</v>
      </c>
      <c r="K66" s="66"/>
      <c r="L66" s="66"/>
      <c r="M66" s="66"/>
      <c r="N66" s="66"/>
      <c r="O66" s="50"/>
      <c r="P66" s="50"/>
    </row>
    <row r="67" spans="1:16" ht="18.75">
      <c r="A67" s="82" t="s">
        <v>47</v>
      </c>
      <c r="B67" s="83" t="s">
        <v>24</v>
      </c>
      <c r="C67" s="83">
        <v>0</v>
      </c>
      <c r="D67" s="83">
        <v>0</v>
      </c>
      <c r="E67" s="83">
        <v>0</v>
      </c>
      <c r="F67" s="83">
        <v>0</v>
      </c>
      <c r="G67" s="88">
        <v>0</v>
      </c>
      <c r="H67" s="88">
        <v>0</v>
      </c>
      <c r="I67" s="182">
        <v>0</v>
      </c>
      <c r="J67" s="88">
        <v>0</v>
      </c>
      <c r="K67" s="66"/>
      <c r="L67" s="66"/>
      <c r="M67" s="66"/>
      <c r="N67" s="66"/>
      <c r="O67" s="50"/>
      <c r="P67" s="50"/>
    </row>
    <row r="68" spans="1:16" ht="37.5">
      <c r="A68" s="82" t="s">
        <v>207</v>
      </c>
      <c r="B68" s="83" t="s">
        <v>24</v>
      </c>
      <c r="C68" s="83">
        <v>1</v>
      </c>
      <c r="D68" s="83">
        <v>1</v>
      </c>
      <c r="E68" s="83">
        <v>1</v>
      </c>
      <c r="F68" s="83">
        <v>1</v>
      </c>
      <c r="G68" s="88">
        <v>1</v>
      </c>
      <c r="H68" s="88">
        <v>1</v>
      </c>
      <c r="I68" s="182">
        <v>1</v>
      </c>
      <c r="J68" s="88">
        <v>1</v>
      </c>
      <c r="K68" s="66"/>
      <c r="L68" s="66"/>
      <c r="M68" s="66"/>
      <c r="N68" s="66"/>
      <c r="O68" s="50"/>
      <c r="P68" s="50"/>
    </row>
    <row r="69" spans="1:16" ht="36.75" customHeight="1">
      <c r="A69" s="82" t="s">
        <v>208</v>
      </c>
      <c r="B69" s="83" t="s">
        <v>24</v>
      </c>
      <c r="C69" s="83">
        <v>0</v>
      </c>
      <c r="D69" s="83">
        <v>0</v>
      </c>
      <c r="E69" s="83">
        <v>0</v>
      </c>
      <c r="F69" s="83">
        <v>0</v>
      </c>
      <c r="G69" s="88">
        <v>0</v>
      </c>
      <c r="H69" s="88">
        <v>0</v>
      </c>
      <c r="I69" s="182">
        <v>0</v>
      </c>
      <c r="J69" s="88">
        <v>0</v>
      </c>
      <c r="K69" s="66"/>
      <c r="L69" s="66"/>
      <c r="M69" s="66"/>
      <c r="N69" s="66"/>
      <c r="O69" s="50"/>
      <c r="P69" s="50"/>
    </row>
    <row r="70" spans="1:16" ht="18.75">
      <c r="A70" s="82" t="s">
        <v>456</v>
      </c>
      <c r="B70" s="83" t="s">
        <v>24</v>
      </c>
      <c r="C70" s="83">
        <v>1</v>
      </c>
      <c r="D70" s="83">
        <v>1</v>
      </c>
      <c r="E70" s="83">
        <v>0</v>
      </c>
      <c r="F70" s="83">
        <v>0</v>
      </c>
      <c r="G70" s="88">
        <v>0</v>
      </c>
      <c r="H70" s="88">
        <v>0</v>
      </c>
      <c r="I70" s="182">
        <v>0</v>
      </c>
      <c r="J70" s="88">
        <v>0</v>
      </c>
      <c r="K70" s="66"/>
      <c r="L70" s="66"/>
      <c r="M70" s="66"/>
      <c r="N70" s="66"/>
      <c r="O70" s="50"/>
      <c r="P70" s="50"/>
    </row>
    <row r="71" spans="1:16" ht="37.5">
      <c r="A71" s="82" t="s">
        <v>209</v>
      </c>
      <c r="B71" s="83" t="s">
        <v>24</v>
      </c>
      <c r="C71" s="83">
        <v>9</v>
      </c>
      <c r="D71" s="83">
        <v>4</v>
      </c>
      <c r="E71" s="83">
        <v>5</v>
      </c>
      <c r="F71" s="83">
        <v>5</v>
      </c>
      <c r="G71" s="88">
        <v>5</v>
      </c>
      <c r="H71" s="88">
        <v>5</v>
      </c>
      <c r="I71" s="182">
        <v>5</v>
      </c>
      <c r="J71" s="88">
        <v>5</v>
      </c>
      <c r="K71" s="66"/>
      <c r="L71" s="66"/>
      <c r="M71" s="66"/>
      <c r="N71" s="66"/>
      <c r="O71" s="50"/>
      <c r="P71" s="50"/>
    </row>
    <row r="72" spans="1:16" ht="18.75">
      <c r="A72" s="158" t="s">
        <v>259</v>
      </c>
      <c r="B72" s="83" t="s">
        <v>24</v>
      </c>
      <c r="C72" s="83">
        <v>0</v>
      </c>
      <c r="D72" s="83">
        <v>0</v>
      </c>
      <c r="E72" s="83">
        <v>0</v>
      </c>
      <c r="F72" s="83">
        <v>0</v>
      </c>
      <c r="G72" s="88">
        <v>0</v>
      </c>
      <c r="H72" s="88">
        <v>0</v>
      </c>
      <c r="I72" s="182">
        <v>0</v>
      </c>
      <c r="J72" s="88">
        <v>0</v>
      </c>
      <c r="K72" s="66"/>
      <c r="L72" s="66"/>
      <c r="M72" s="66"/>
      <c r="N72" s="66"/>
      <c r="O72" s="50"/>
      <c r="P72" s="50"/>
    </row>
    <row r="73" spans="1:16" ht="18.75">
      <c r="A73" s="158" t="s">
        <v>260</v>
      </c>
      <c r="B73" s="83" t="s">
        <v>24</v>
      </c>
      <c r="C73" s="83">
        <v>0</v>
      </c>
      <c r="D73" s="83">
        <v>0</v>
      </c>
      <c r="E73" s="83">
        <v>0</v>
      </c>
      <c r="F73" s="83">
        <v>0</v>
      </c>
      <c r="G73" s="88">
        <v>0</v>
      </c>
      <c r="H73" s="88">
        <v>0</v>
      </c>
      <c r="I73" s="182">
        <v>0</v>
      </c>
      <c r="J73" s="88">
        <v>0</v>
      </c>
      <c r="K73" s="66"/>
      <c r="L73" s="66"/>
      <c r="M73" s="66"/>
      <c r="N73" s="66"/>
      <c r="O73" s="50"/>
      <c r="P73" s="50"/>
    </row>
    <row r="74" spans="1:16" ht="18.75">
      <c r="A74" s="82" t="s">
        <v>457</v>
      </c>
      <c r="B74" s="83" t="s">
        <v>24</v>
      </c>
      <c r="C74" s="83">
        <v>1</v>
      </c>
      <c r="D74" s="83">
        <v>1</v>
      </c>
      <c r="E74" s="83">
        <v>1</v>
      </c>
      <c r="F74" s="83">
        <v>1</v>
      </c>
      <c r="G74" s="88">
        <v>1</v>
      </c>
      <c r="H74" s="88">
        <v>1</v>
      </c>
      <c r="I74" s="182">
        <v>1</v>
      </c>
      <c r="J74" s="88">
        <v>1</v>
      </c>
      <c r="K74" s="66"/>
      <c r="L74" s="66"/>
      <c r="M74" s="66"/>
      <c r="N74" s="66"/>
      <c r="O74" s="50"/>
      <c r="P74" s="50"/>
    </row>
    <row r="75" spans="1:16" ht="40.5" customHeight="1">
      <c r="A75" s="84" t="s">
        <v>482</v>
      </c>
      <c r="B75" s="83" t="s">
        <v>14</v>
      </c>
      <c r="C75" s="85">
        <f>C25/C10*100</f>
        <v>16.22644394327434</v>
      </c>
      <c r="D75" s="85">
        <f t="shared" ref="D75:J75" si="9">D25/D10*100</f>
        <v>12.256031549322067</v>
      </c>
      <c r="E75" s="85">
        <f t="shared" si="9"/>
        <v>39.320585842148084</v>
      </c>
      <c r="F75" s="85">
        <f t="shared" si="9"/>
        <v>39.254151694668352</v>
      </c>
      <c r="G75" s="85">
        <f t="shared" si="9"/>
        <v>39.136746346656345</v>
      </c>
      <c r="H75" s="85">
        <f t="shared" si="9"/>
        <v>39.193251236303695</v>
      </c>
      <c r="I75" s="85">
        <f t="shared" si="9"/>
        <v>38.873844429918762</v>
      </c>
      <c r="J75" s="85">
        <f t="shared" si="9"/>
        <v>38.485094118706655</v>
      </c>
      <c r="K75" s="67"/>
      <c r="L75" s="66"/>
      <c r="M75" s="66"/>
      <c r="N75" s="66"/>
      <c r="O75" s="50"/>
      <c r="P75" s="50"/>
    </row>
    <row r="76" spans="1:16" ht="21.75" customHeight="1">
      <c r="A76" s="77" t="s">
        <v>73</v>
      </c>
      <c r="B76" s="61" t="s">
        <v>24</v>
      </c>
      <c r="C76" s="61">
        <v>13</v>
      </c>
      <c r="D76" s="61">
        <v>17</v>
      </c>
      <c r="E76" s="61">
        <v>17</v>
      </c>
      <c r="F76" s="61">
        <v>17</v>
      </c>
      <c r="G76" s="86">
        <v>17</v>
      </c>
      <c r="H76" s="86">
        <v>17</v>
      </c>
      <c r="I76" s="87">
        <v>17</v>
      </c>
      <c r="J76" s="86">
        <v>17</v>
      </c>
      <c r="K76" s="66"/>
      <c r="L76" s="66"/>
      <c r="M76" s="66"/>
      <c r="N76" s="66"/>
      <c r="O76" s="50"/>
      <c r="P76" s="50"/>
    </row>
    <row r="77" spans="1:16" ht="37.5">
      <c r="A77" s="82" t="s">
        <v>488</v>
      </c>
      <c r="B77" s="83" t="s">
        <v>14</v>
      </c>
      <c r="C77" s="85">
        <v>4</v>
      </c>
      <c r="D77" s="85">
        <v>3.6</v>
      </c>
      <c r="E77" s="85">
        <v>24.9</v>
      </c>
      <c r="F77" s="85">
        <v>24.3</v>
      </c>
      <c r="G77" s="74">
        <v>24.7</v>
      </c>
      <c r="H77" s="74">
        <v>24.5</v>
      </c>
      <c r="I77" s="85">
        <v>24.6</v>
      </c>
      <c r="J77" s="74">
        <v>24.6</v>
      </c>
      <c r="K77" s="67"/>
      <c r="L77" s="66"/>
      <c r="M77" s="66"/>
      <c r="N77" s="66"/>
      <c r="O77" s="50"/>
      <c r="P77" s="50"/>
    </row>
    <row r="78" spans="1:16" ht="42.75" customHeight="1">
      <c r="A78" s="82" t="s">
        <v>443</v>
      </c>
      <c r="B78" s="83" t="s">
        <v>24</v>
      </c>
      <c r="C78" s="83">
        <v>167</v>
      </c>
      <c r="D78" s="83">
        <v>182</v>
      </c>
      <c r="E78" s="83">
        <v>198</v>
      </c>
      <c r="F78" s="83">
        <v>202</v>
      </c>
      <c r="G78" s="88">
        <v>201</v>
      </c>
      <c r="H78" s="88">
        <v>201</v>
      </c>
      <c r="I78" s="83">
        <v>204</v>
      </c>
      <c r="J78" s="88">
        <v>2006</v>
      </c>
      <c r="K78" s="66"/>
      <c r="L78" s="66"/>
      <c r="M78" s="66"/>
      <c r="N78" s="66"/>
      <c r="O78" s="50"/>
      <c r="P78" s="50"/>
    </row>
    <row r="79" spans="1:16" ht="39">
      <c r="A79" s="60" t="s">
        <v>444</v>
      </c>
      <c r="B79" s="61" t="s">
        <v>12</v>
      </c>
      <c r="C79" s="61">
        <v>749.7</v>
      </c>
      <c r="D79" s="61">
        <v>1298.5</v>
      </c>
      <c r="E79" s="61">
        <v>1324.5</v>
      </c>
      <c r="F79" s="61">
        <v>1327.1</v>
      </c>
      <c r="G79" s="89">
        <v>1353.6</v>
      </c>
      <c r="H79" s="89">
        <v>1376.2</v>
      </c>
      <c r="I79" s="61">
        <v>1380.7</v>
      </c>
      <c r="J79" s="89">
        <v>1409.7</v>
      </c>
      <c r="K79" s="66"/>
      <c r="L79" s="66"/>
      <c r="M79" s="66"/>
      <c r="N79" s="66"/>
      <c r="O79" s="50"/>
      <c r="P79" s="50"/>
    </row>
    <row r="80" spans="1:16" ht="18.75">
      <c r="A80" s="230" t="s">
        <v>127</v>
      </c>
      <c r="B80" s="230"/>
      <c r="C80" s="230"/>
      <c r="D80" s="230"/>
      <c r="E80" s="230"/>
      <c r="F80" s="230"/>
      <c r="G80" s="230"/>
      <c r="H80" s="230"/>
      <c r="I80" s="230"/>
      <c r="J80" s="230"/>
      <c r="K80" s="66"/>
      <c r="L80" s="66"/>
      <c r="M80" s="66"/>
      <c r="N80" s="66"/>
      <c r="O80" s="50"/>
      <c r="P80" s="50"/>
    </row>
    <row r="81" spans="1:16" ht="19.5">
      <c r="A81" s="60" t="s">
        <v>128</v>
      </c>
      <c r="B81" s="61" t="s">
        <v>26</v>
      </c>
      <c r="C81" s="61">
        <v>25.803999999999998</v>
      </c>
      <c r="D81" s="61">
        <v>25.535</v>
      </c>
      <c r="E81" s="61">
        <v>25.535</v>
      </c>
      <c r="F81" s="61">
        <v>25.535</v>
      </c>
      <c r="G81" s="61">
        <v>25.535</v>
      </c>
      <c r="H81" s="61">
        <v>25.535</v>
      </c>
      <c r="I81" s="61">
        <v>25.535</v>
      </c>
      <c r="J81" s="61">
        <v>25.535</v>
      </c>
      <c r="K81" s="66"/>
      <c r="L81" s="66"/>
      <c r="M81" s="66"/>
      <c r="N81" s="66"/>
      <c r="O81" s="50"/>
      <c r="P81" s="50"/>
    </row>
    <row r="82" spans="1:16" ht="60" customHeight="1">
      <c r="A82" s="77" t="s">
        <v>75</v>
      </c>
      <c r="B82" s="62" t="s">
        <v>26</v>
      </c>
      <c r="C82" s="188">
        <f>C84+C87+C88+C89+C90+C91+C92+C93+C94+C95+C96+C97+C98+C99</f>
        <v>4.9149999999999991</v>
      </c>
      <c r="D82" s="188">
        <f t="shared" ref="D82:J82" si="10">D84+D87+D88+D89+D90+D91+D92+D93+D94+D95+D96+D97+D98+D99</f>
        <v>4.7829999999999995</v>
      </c>
      <c r="E82" s="188">
        <f t="shared" si="10"/>
        <v>4.5649999999999995</v>
      </c>
      <c r="F82" s="188">
        <f t="shared" si="10"/>
        <v>4.5640000000000001</v>
      </c>
      <c r="G82" s="188">
        <f t="shared" si="10"/>
        <v>4.569</v>
      </c>
      <c r="H82" s="188">
        <f t="shared" si="10"/>
        <v>4.5670000000000002</v>
      </c>
      <c r="I82" s="188">
        <f t="shared" si="10"/>
        <v>4.58</v>
      </c>
      <c r="J82" s="188">
        <f t="shared" si="10"/>
        <v>4.5869999999999997</v>
      </c>
      <c r="K82" s="66"/>
      <c r="L82" s="66"/>
      <c r="M82" s="66"/>
      <c r="N82" s="66"/>
      <c r="O82" s="50"/>
      <c r="P82" s="50"/>
    </row>
    <row r="83" spans="1:16" ht="19.5">
      <c r="A83" s="77" t="s">
        <v>27</v>
      </c>
      <c r="B83" s="90"/>
      <c r="C83" s="90"/>
      <c r="D83" s="90"/>
      <c r="E83" s="90"/>
      <c r="F83" s="90"/>
      <c r="G83" s="76"/>
      <c r="H83" s="76"/>
      <c r="I83" s="90"/>
      <c r="J83" s="76"/>
      <c r="K83" s="66"/>
      <c r="L83" s="66"/>
      <c r="M83" s="66"/>
      <c r="N83" s="66"/>
      <c r="O83" s="50"/>
      <c r="P83" s="50"/>
    </row>
    <row r="84" spans="1:16" ht="37.5">
      <c r="A84" s="75" t="s">
        <v>474</v>
      </c>
      <c r="B84" s="90" t="s">
        <v>26</v>
      </c>
      <c r="C84" s="189">
        <f>C85+C86</f>
        <v>0.377</v>
      </c>
      <c r="D84" s="189">
        <f t="shared" ref="D84:J84" si="11">D85+D86</f>
        <v>0.38</v>
      </c>
      <c r="E84" s="189">
        <f t="shared" si="11"/>
        <v>0.251</v>
      </c>
      <c r="F84" s="189">
        <f t="shared" si="11"/>
        <v>0.254</v>
      </c>
      <c r="G84" s="189">
        <f t="shared" si="11"/>
        <v>0.25900000000000001</v>
      </c>
      <c r="H84" s="189">
        <f t="shared" si="11"/>
        <v>0.25700000000000001</v>
      </c>
      <c r="I84" s="189">
        <f t="shared" si="11"/>
        <v>0.26800000000000002</v>
      </c>
      <c r="J84" s="189">
        <f t="shared" si="11"/>
        <v>0.27500000000000002</v>
      </c>
      <c r="K84" s="66"/>
      <c r="L84" s="66"/>
      <c r="M84" s="66"/>
      <c r="N84" s="66"/>
      <c r="O84" s="50"/>
      <c r="P84" s="50"/>
    </row>
    <row r="85" spans="1:16" ht="56.25">
      <c r="A85" s="75" t="s">
        <v>204</v>
      </c>
      <c r="B85" s="90" t="s">
        <v>26</v>
      </c>
      <c r="C85" s="189">
        <v>0.27400000000000002</v>
      </c>
      <c r="D85" s="189">
        <v>0.25600000000000001</v>
      </c>
      <c r="E85" s="189">
        <v>0.23799999999999999</v>
      </c>
      <c r="F85" s="189">
        <v>0.24099999999999999</v>
      </c>
      <c r="G85" s="189">
        <v>0.246</v>
      </c>
      <c r="H85" s="189">
        <v>0.24399999999999999</v>
      </c>
      <c r="I85" s="189">
        <v>0.254</v>
      </c>
      <c r="J85" s="189">
        <v>0.26</v>
      </c>
      <c r="K85" s="66"/>
      <c r="L85" s="66"/>
      <c r="M85" s="66"/>
      <c r="N85" s="66"/>
      <c r="O85" s="50"/>
      <c r="P85" s="50"/>
    </row>
    <row r="86" spans="1:16" ht="18.75">
      <c r="A86" s="75" t="s">
        <v>205</v>
      </c>
      <c r="B86" s="90" t="s">
        <v>26</v>
      </c>
      <c r="C86" s="189">
        <v>0.10299999999999999</v>
      </c>
      <c r="D86" s="189">
        <v>0.124</v>
      </c>
      <c r="E86" s="189">
        <v>1.2999999999999999E-2</v>
      </c>
      <c r="F86" s="189">
        <v>1.2999999999999999E-2</v>
      </c>
      <c r="G86" s="189">
        <v>1.2999999999999999E-2</v>
      </c>
      <c r="H86" s="189">
        <v>1.2999999999999999E-2</v>
      </c>
      <c r="I86" s="189">
        <v>1.4E-2</v>
      </c>
      <c r="J86" s="189">
        <v>1.4999999999999999E-2</v>
      </c>
      <c r="K86" s="66"/>
      <c r="L86" s="66"/>
      <c r="M86" s="66"/>
      <c r="N86" s="66"/>
      <c r="O86" s="50"/>
      <c r="P86" s="50"/>
    </row>
    <row r="87" spans="1:16" ht="18.75">
      <c r="A87" s="75" t="s">
        <v>206</v>
      </c>
      <c r="B87" s="90" t="s">
        <v>26</v>
      </c>
      <c r="C87" s="189">
        <v>0</v>
      </c>
      <c r="D87" s="189">
        <v>0</v>
      </c>
      <c r="E87" s="189">
        <v>0</v>
      </c>
      <c r="F87" s="189">
        <v>0</v>
      </c>
      <c r="G87" s="189">
        <v>0</v>
      </c>
      <c r="H87" s="189">
        <v>0</v>
      </c>
      <c r="I87" s="189">
        <v>0</v>
      </c>
      <c r="J87" s="189">
        <v>0</v>
      </c>
      <c r="K87" s="66"/>
      <c r="L87" s="66"/>
      <c r="M87" s="66"/>
      <c r="N87" s="66"/>
      <c r="O87" s="50"/>
      <c r="P87" s="50"/>
    </row>
    <row r="88" spans="1:16" ht="18.75">
      <c r="A88" s="75" t="s">
        <v>46</v>
      </c>
      <c r="B88" s="90" t="s">
        <v>26</v>
      </c>
      <c r="C88" s="189">
        <v>2.25</v>
      </c>
      <c r="D88" s="189">
        <v>2.1680000000000001</v>
      </c>
      <c r="E88" s="189">
        <v>2.1</v>
      </c>
      <c r="F88" s="189">
        <v>2.1</v>
      </c>
      <c r="G88" s="189">
        <v>2.1</v>
      </c>
      <c r="H88" s="189">
        <v>2.1</v>
      </c>
      <c r="I88" s="189">
        <v>2.1</v>
      </c>
      <c r="J88" s="189">
        <v>2.1</v>
      </c>
      <c r="K88" s="66"/>
      <c r="L88" s="66"/>
      <c r="M88" s="66"/>
      <c r="N88" s="66"/>
      <c r="O88" s="50"/>
      <c r="P88" s="50"/>
    </row>
    <row r="89" spans="1:16" ht="18.75">
      <c r="A89" s="75" t="s">
        <v>47</v>
      </c>
      <c r="B89" s="90" t="s">
        <v>26</v>
      </c>
      <c r="C89" s="189">
        <v>3.9E-2</v>
      </c>
      <c r="D89" s="189">
        <v>2.5999999999999999E-2</v>
      </c>
      <c r="E89" s="189">
        <v>0</v>
      </c>
      <c r="F89" s="189">
        <v>0</v>
      </c>
      <c r="G89" s="189">
        <v>0</v>
      </c>
      <c r="H89" s="189">
        <v>0</v>
      </c>
      <c r="I89" s="189">
        <v>0</v>
      </c>
      <c r="J89" s="189">
        <v>0</v>
      </c>
      <c r="K89" s="66"/>
      <c r="L89" s="66"/>
      <c r="M89" s="66"/>
      <c r="N89" s="66"/>
      <c r="O89" s="50"/>
      <c r="P89" s="50"/>
    </row>
    <row r="90" spans="1:16" ht="56.25">
      <c r="A90" s="75" t="s">
        <v>479</v>
      </c>
      <c r="B90" s="90" t="s">
        <v>26</v>
      </c>
      <c r="C90" s="189">
        <v>0.124</v>
      </c>
      <c r="D90" s="189">
        <v>0.13300000000000001</v>
      </c>
      <c r="E90" s="189">
        <v>0.13300000000000001</v>
      </c>
      <c r="F90" s="189">
        <v>0.13300000000000001</v>
      </c>
      <c r="G90" s="189">
        <v>0.13300000000000001</v>
      </c>
      <c r="H90" s="189">
        <v>0.13300000000000001</v>
      </c>
      <c r="I90" s="189">
        <v>0.13300000000000001</v>
      </c>
      <c r="J90" s="189">
        <v>0.13300000000000001</v>
      </c>
      <c r="K90" s="66"/>
      <c r="L90" s="66"/>
      <c r="M90" s="66"/>
      <c r="N90" s="66"/>
      <c r="O90" s="50"/>
      <c r="P90" s="50"/>
    </row>
    <row r="91" spans="1:16" ht="56.25">
      <c r="A91" s="75" t="s">
        <v>208</v>
      </c>
      <c r="B91" s="90" t="s">
        <v>26</v>
      </c>
      <c r="C91" s="189">
        <v>0</v>
      </c>
      <c r="D91" s="189">
        <v>0</v>
      </c>
      <c r="E91" s="189">
        <v>0</v>
      </c>
      <c r="F91" s="189">
        <v>0</v>
      </c>
      <c r="G91" s="189">
        <v>0</v>
      </c>
      <c r="H91" s="189">
        <v>0</v>
      </c>
      <c r="I91" s="189">
        <v>0</v>
      </c>
      <c r="J91" s="189">
        <v>0</v>
      </c>
      <c r="K91" s="66"/>
      <c r="L91" s="66"/>
      <c r="M91" s="66"/>
      <c r="N91" s="66"/>
      <c r="O91" s="50"/>
      <c r="P91" s="50"/>
    </row>
    <row r="92" spans="1:16" ht="18.75">
      <c r="A92" s="75" t="s">
        <v>17</v>
      </c>
      <c r="B92" s="90" t="s">
        <v>26</v>
      </c>
      <c r="C92" s="189">
        <v>0.22500000000000001</v>
      </c>
      <c r="D92" s="189">
        <v>0.20899999999999999</v>
      </c>
      <c r="E92" s="189">
        <v>0.186</v>
      </c>
      <c r="F92" s="189">
        <v>0.186</v>
      </c>
      <c r="G92" s="189">
        <v>0.186</v>
      </c>
      <c r="H92" s="189">
        <v>0.186</v>
      </c>
      <c r="I92" s="189">
        <v>0.186</v>
      </c>
      <c r="J92" s="189">
        <v>0.186</v>
      </c>
      <c r="K92" s="66"/>
      <c r="L92" s="66"/>
      <c r="M92" s="66"/>
      <c r="N92" s="66"/>
      <c r="O92" s="50"/>
      <c r="P92" s="50"/>
    </row>
    <row r="93" spans="1:16" ht="37.5">
      <c r="A93" s="75" t="s">
        <v>209</v>
      </c>
      <c r="B93" s="90" t="s">
        <v>26</v>
      </c>
      <c r="C93" s="189">
        <v>0.122</v>
      </c>
      <c r="D93" s="189">
        <v>6.6000000000000003E-2</v>
      </c>
      <c r="E93" s="189">
        <v>6.6000000000000003E-2</v>
      </c>
      <c r="F93" s="189">
        <v>6.2E-2</v>
      </c>
      <c r="G93" s="189">
        <v>6.2E-2</v>
      </c>
      <c r="H93" s="189">
        <v>6.2E-2</v>
      </c>
      <c r="I93" s="189">
        <v>6.4000000000000001E-2</v>
      </c>
      <c r="J93" s="189">
        <v>6.4000000000000001E-2</v>
      </c>
      <c r="K93" s="66"/>
      <c r="L93" s="66"/>
      <c r="M93" s="66"/>
      <c r="N93" s="66"/>
      <c r="O93" s="50"/>
      <c r="P93" s="50"/>
    </row>
    <row r="94" spans="1:16" ht="18.75">
      <c r="A94" s="91" t="s">
        <v>259</v>
      </c>
      <c r="B94" s="95" t="s">
        <v>26</v>
      </c>
      <c r="C94" s="190">
        <v>3.6999999999999998E-2</v>
      </c>
      <c r="D94" s="190">
        <v>3.2000000000000001E-2</v>
      </c>
      <c r="E94" s="190">
        <v>0</v>
      </c>
      <c r="F94" s="190">
        <v>0</v>
      </c>
      <c r="G94" s="190">
        <v>0</v>
      </c>
      <c r="H94" s="190">
        <v>0</v>
      </c>
      <c r="I94" s="190">
        <v>0</v>
      </c>
      <c r="J94" s="190">
        <v>0</v>
      </c>
      <c r="K94" s="66"/>
      <c r="L94" s="66"/>
      <c r="M94" s="66"/>
      <c r="N94" s="66"/>
      <c r="O94" s="50"/>
      <c r="P94" s="50"/>
    </row>
    <row r="95" spans="1:16" ht="18.75">
      <c r="A95" s="91" t="s">
        <v>260</v>
      </c>
      <c r="B95" s="95" t="s">
        <v>26</v>
      </c>
      <c r="C95" s="190">
        <v>0</v>
      </c>
      <c r="D95" s="190">
        <v>0</v>
      </c>
      <c r="E95" s="190">
        <v>0</v>
      </c>
      <c r="F95" s="190">
        <v>0</v>
      </c>
      <c r="G95" s="190">
        <v>0</v>
      </c>
      <c r="H95" s="190">
        <v>0</v>
      </c>
      <c r="I95" s="190">
        <v>0</v>
      </c>
      <c r="J95" s="190">
        <v>0</v>
      </c>
      <c r="K95" s="66"/>
      <c r="L95" s="66"/>
      <c r="M95" s="66"/>
      <c r="N95" s="66"/>
      <c r="O95" s="50"/>
      <c r="P95" s="50"/>
    </row>
    <row r="96" spans="1:16" ht="45" customHeight="1">
      <c r="A96" s="91" t="s">
        <v>45</v>
      </c>
      <c r="B96" s="95" t="s">
        <v>26</v>
      </c>
      <c r="C96" s="190">
        <v>0.28799999999999998</v>
      </c>
      <c r="D96" s="190">
        <v>0.29299999999999998</v>
      </c>
      <c r="E96" s="190">
        <v>0.30299999999999999</v>
      </c>
      <c r="F96" s="190">
        <v>0.30299999999999999</v>
      </c>
      <c r="G96" s="190">
        <v>0.30299999999999999</v>
      </c>
      <c r="H96" s="190">
        <v>0.30299999999999999</v>
      </c>
      <c r="I96" s="190">
        <v>0.30299999999999999</v>
      </c>
      <c r="J96" s="190">
        <v>0.30299999999999999</v>
      </c>
      <c r="K96" s="66"/>
      <c r="L96" s="66"/>
      <c r="M96" s="66"/>
      <c r="N96" s="66"/>
      <c r="O96" s="50"/>
      <c r="P96" s="50"/>
    </row>
    <row r="97" spans="1:16" ht="18.75">
      <c r="A97" s="91" t="s">
        <v>49</v>
      </c>
      <c r="B97" s="95" t="s">
        <v>26</v>
      </c>
      <c r="C97" s="190">
        <v>1.2509999999999999</v>
      </c>
      <c r="D97" s="190">
        <v>1.256</v>
      </c>
      <c r="E97" s="190">
        <v>1.276</v>
      </c>
      <c r="F97" s="190">
        <v>1.276</v>
      </c>
      <c r="G97" s="190">
        <v>1.276</v>
      </c>
      <c r="H97" s="190">
        <v>1.276</v>
      </c>
      <c r="I97" s="190">
        <v>1.276</v>
      </c>
      <c r="J97" s="190">
        <v>1.276</v>
      </c>
      <c r="K97" s="66"/>
      <c r="L97" s="66"/>
      <c r="M97" s="66"/>
      <c r="N97" s="66"/>
      <c r="O97" s="50"/>
      <c r="P97" s="50"/>
    </row>
    <row r="98" spans="1:16" ht="59.25" customHeight="1">
      <c r="A98" s="91" t="s">
        <v>480</v>
      </c>
      <c r="B98" s="95" t="s">
        <v>26</v>
      </c>
      <c r="C98" s="190">
        <v>0.13500000000000001</v>
      </c>
      <c r="D98" s="190">
        <v>0.14499999999999999</v>
      </c>
      <c r="E98" s="190">
        <v>0.14799999999999999</v>
      </c>
      <c r="F98" s="190">
        <v>0.14799999999999999</v>
      </c>
      <c r="G98" s="190">
        <v>0.14799999999999999</v>
      </c>
      <c r="H98" s="190">
        <v>0.14799999999999999</v>
      </c>
      <c r="I98" s="190">
        <v>0.14799999999999999</v>
      </c>
      <c r="J98" s="190">
        <v>0.14799999999999999</v>
      </c>
      <c r="K98" s="66"/>
      <c r="L98" s="66"/>
      <c r="M98" s="66"/>
      <c r="N98" s="66"/>
      <c r="O98" s="50"/>
      <c r="P98" s="50"/>
    </row>
    <row r="99" spans="1:16" ht="18.75">
      <c r="A99" s="91" t="s">
        <v>52</v>
      </c>
      <c r="B99" s="95" t="s">
        <v>26</v>
      </c>
      <c r="C99" s="190">
        <v>6.7000000000000004E-2</v>
      </c>
      <c r="D99" s="190">
        <v>7.4999999999999997E-2</v>
      </c>
      <c r="E99" s="190">
        <v>0.10199999999999999</v>
      </c>
      <c r="F99" s="190">
        <v>0.10199999999999999</v>
      </c>
      <c r="G99" s="190">
        <v>0.10199999999999999</v>
      </c>
      <c r="H99" s="190">
        <v>0.10199999999999999</v>
      </c>
      <c r="I99" s="190">
        <v>0.10199999999999999</v>
      </c>
      <c r="J99" s="190">
        <v>0.10199999999999999</v>
      </c>
      <c r="K99" s="66"/>
      <c r="L99" s="66"/>
      <c r="M99" s="66"/>
      <c r="N99" s="66"/>
      <c r="O99" s="50"/>
      <c r="P99" s="50"/>
    </row>
    <row r="100" spans="1:16" ht="81.75" customHeight="1">
      <c r="A100" s="92" t="s">
        <v>476</v>
      </c>
      <c r="B100" s="159" t="s">
        <v>26</v>
      </c>
      <c r="C100" s="191">
        <f t="shared" ref="C100:J100" si="12">SUM(C102:C105)</f>
        <v>1.7889999999999999</v>
      </c>
      <c r="D100" s="191">
        <f t="shared" si="12"/>
        <v>1.8179999999999998</v>
      </c>
      <c r="E100" s="191">
        <f t="shared" si="12"/>
        <v>1.851</v>
      </c>
      <c r="F100" s="191">
        <f t="shared" si="12"/>
        <v>1.851</v>
      </c>
      <c r="G100" s="191">
        <f t="shared" si="12"/>
        <v>1.851</v>
      </c>
      <c r="H100" s="191">
        <f t="shared" si="12"/>
        <v>1.851</v>
      </c>
      <c r="I100" s="191">
        <f t="shared" si="12"/>
        <v>1.851</v>
      </c>
      <c r="J100" s="191">
        <f t="shared" si="12"/>
        <v>1.851</v>
      </c>
      <c r="K100" s="66"/>
      <c r="L100" s="66"/>
      <c r="M100" s="66"/>
      <c r="N100" s="66"/>
      <c r="O100" s="50"/>
      <c r="P100" s="50"/>
    </row>
    <row r="101" spans="1:16" ht="18.75">
      <c r="A101" s="93" t="s">
        <v>51</v>
      </c>
      <c r="B101" s="83"/>
      <c r="C101" s="83"/>
      <c r="D101" s="83"/>
      <c r="E101" s="83"/>
      <c r="F101" s="83"/>
      <c r="G101" s="85"/>
      <c r="H101" s="85"/>
      <c r="I101" s="83"/>
      <c r="J101" s="85"/>
      <c r="K101" s="66"/>
      <c r="L101" s="66"/>
      <c r="M101" s="66"/>
      <c r="N101" s="66"/>
      <c r="O101" s="50"/>
      <c r="P101" s="50"/>
    </row>
    <row r="102" spans="1:16" ht="37.5">
      <c r="A102" s="91" t="s">
        <v>273</v>
      </c>
      <c r="B102" s="95" t="s">
        <v>26</v>
      </c>
      <c r="C102" s="190">
        <v>0.25</v>
      </c>
      <c r="D102" s="190">
        <v>0.26900000000000002</v>
      </c>
      <c r="E102" s="190">
        <v>0.27200000000000002</v>
      </c>
      <c r="F102" s="190">
        <v>0.27200000000000002</v>
      </c>
      <c r="G102" s="190">
        <v>0.27200000000000002</v>
      </c>
      <c r="H102" s="190">
        <v>0.27200000000000002</v>
      </c>
      <c r="I102" s="190">
        <v>0.27200000000000002</v>
      </c>
      <c r="J102" s="190">
        <v>0.27200000000000002</v>
      </c>
      <c r="K102" s="66"/>
      <c r="L102" s="66"/>
      <c r="M102" s="66"/>
      <c r="N102" s="66"/>
      <c r="O102" s="50"/>
      <c r="P102" s="50"/>
    </row>
    <row r="103" spans="1:16" ht="24.75" customHeight="1">
      <c r="A103" s="91" t="s">
        <v>261</v>
      </c>
      <c r="B103" s="95" t="s">
        <v>26</v>
      </c>
      <c r="C103" s="190">
        <v>0</v>
      </c>
      <c r="D103" s="190">
        <v>0</v>
      </c>
      <c r="E103" s="190">
        <v>0</v>
      </c>
      <c r="F103" s="190">
        <v>0</v>
      </c>
      <c r="G103" s="190">
        <v>0</v>
      </c>
      <c r="H103" s="190">
        <v>0</v>
      </c>
      <c r="I103" s="190">
        <v>0</v>
      </c>
      <c r="J103" s="190">
        <v>0</v>
      </c>
      <c r="K103" s="66"/>
      <c r="L103" s="66"/>
      <c r="M103" s="66"/>
      <c r="N103" s="66"/>
      <c r="O103" s="50"/>
      <c r="P103" s="50"/>
    </row>
    <row r="104" spans="1:16" ht="18.75">
      <c r="A104" s="91" t="s">
        <v>49</v>
      </c>
      <c r="B104" s="95" t="s">
        <v>25</v>
      </c>
      <c r="C104" s="190">
        <f>C97</f>
        <v>1.2509999999999999</v>
      </c>
      <c r="D104" s="190">
        <f t="shared" ref="D104:J104" si="13">D97</f>
        <v>1.256</v>
      </c>
      <c r="E104" s="190">
        <f t="shared" si="13"/>
        <v>1.276</v>
      </c>
      <c r="F104" s="190">
        <f t="shared" si="13"/>
        <v>1.276</v>
      </c>
      <c r="G104" s="190">
        <f t="shared" si="13"/>
        <v>1.276</v>
      </c>
      <c r="H104" s="190">
        <f t="shared" si="13"/>
        <v>1.276</v>
      </c>
      <c r="I104" s="190">
        <f t="shared" si="13"/>
        <v>1.276</v>
      </c>
      <c r="J104" s="190">
        <f t="shared" si="13"/>
        <v>1.276</v>
      </c>
      <c r="K104" s="66"/>
      <c r="L104" s="66"/>
      <c r="M104" s="66"/>
      <c r="N104" s="66"/>
      <c r="O104" s="50"/>
      <c r="P104" s="50"/>
    </row>
    <row r="105" spans="1:16" ht="18.75">
      <c r="A105" s="91" t="s">
        <v>355</v>
      </c>
      <c r="B105" s="95"/>
      <c r="C105" s="190">
        <f>C96</f>
        <v>0.28799999999999998</v>
      </c>
      <c r="D105" s="190">
        <f t="shared" ref="D105:J105" si="14">D96</f>
        <v>0.29299999999999998</v>
      </c>
      <c r="E105" s="190">
        <f t="shared" si="14"/>
        <v>0.30299999999999999</v>
      </c>
      <c r="F105" s="190">
        <f t="shared" si="14"/>
        <v>0.30299999999999999</v>
      </c>
      <c r="G105" s="190">
        <f t="shared" si="14"/>
        <v>0.30299999999999999</v>
      </c>
      <c r="H105" s="190">
        <f t="shared" si="14"/>
        <v>0.30299999999999999</v>
      </c>
      <c r="I105" s="190">
        <f t="shared" si="14"/>
        <v>0.30299999999999999</v>
      </c>
      <c r="J105" s="190">
        <f t="shared" si="14"/>
        <v>0.30299999999999999</v>
      </c>
      <c r="K105" s="66"/>
      <c r="L105" s="66"/>
      <c r="M105" s="66"/>
      <c r="N105" s="66"/>
      <c r="O105" s="50"/>
      <c r="P105" s="50"/>
    </row>
    <row r="106" spans="1:16" ht="86.25" customHeight="1">
      <c r="A106" s="77" t="s">
        <v>475</v>
      </c>
      <c r="B106" s="62" t="s">
        <v>26</v>
      </c>
      <c r="C106" s="188">
        <f>C108+C111+C112+C113+C114+C115+C116+C117+C118+C119+C120</f>
        <v>0.54500000000000004</v>
      </c>
      <c r="D106" s="188">
        <f t="shared" ref="D106:J106" si="15">D108+D111+D112+D113+D114+D115+D116+D117+D118+D119+D120</f>
        <v>0.47200000000000009</v>
      </c>
      <c r="E106" s="188">
        <f t="shared" si="15"/>
        <v>0.22700000000000004</v>
      </c>
      <c r="F106" s="188">
        <f t="shared" si="15"/>
        <v>0.22800000000000004</v>
      </c>
      <c r="G106" s="188">
        <f t="shared" si="15"/>
        <v>0.22800000000000004</v>
      </c>
      <c r="H106" s="188">
        <f t="shared" si="15"/>
        <v>0.22800000000000004</v>
      </c>
      <c r="I106" s="188">
        <f t="shared" si="15"/>
        <v>0.23500000000000004</v>
      </c>
      <c r="J106" s="188">
        <f t="shared" si="15"/>
        <v>0.24000000000000005</v>
      </c>
      <c r="K106" s="68"/>
      <c r="L106" s="68"/>
      <c r="M106" s="68"/>
      <c r="N106" s="68"/>
      <c r="O106" s="54"/>
      <c r="P106" s="50"/>
    </row>
    <row r="107" spans="1:16" ht="19.5">
      <c r="A107" s="60" t="s">
        <v>27</v>
      </c>
      <c r="B107" s="95"/>
      <c r="C107" s="190"/>
      <c r="D107" s="190"/>
      <c r="E107" s="190"/>
      <c r="F107" s="190"/>
      <c r="G107" s="190"/>
      <c r="H107" s="190"/>
      <c r="I107" s="190"/>
      <c r="J107" s="190"/>
      <c r="K107" s="66"/>
      <c r="L107" s="66"/>
      <c r="M107" s="66"/>
      <c r="N107" s="66"/>
      <c r="O107" s="50"/>
      <c r="P107" s="50"/>
    </row>
    <row r="108" spans="1:16" ht="37.5">
      <c r="A108" s="75" t="s">
        <v>276</v>
      </c>
      <c r="B108" s="95" t="s">
        <v>26</v>
      </c>
      <c r="C108" s="190">
        <f>C109+C110</f>
        <v>0.23599999999999999</v>
      </c>
      <c r="D108" s="190">
        <f t="shared" ref="D108:J108" si="16">D109+D110</f>
        <v>0.255</v>
      </c>
      <c r="E108" s="190">
        <f t="shared" si="16"/>
        <v>0.126</v>
      </c>
      <c r="F108" s="190">
        <f t="shared" si="16"/>
        <v>0.13100000000000001</v>
      </c>
      <c r="G108" s="190">
        <f t="shared" si="16"/>
        <v>0.13100000000000001</v>
      </c>
      <c r="H108" s="190">
        <f t="shared" si="16"/>
        <v>0.13100000000000001</v>
      </c>
      <c r="I108" s="190">
        <f t="shared" si="16"/>
        <v>0.13600000000000001</v>
      </c>
      <c r="J108" s="190">
        <f t="shared" si="16"/>
        <v>0.14100000000000001</v>
      </c>
      <c r="K108" s="66"/>
      <c r="L108" s="66"/>
      <c r="M108" s="66"/>
      <c r="N108" s="66"/>
      <c r="O108" s="50"/>
      <c r="P108" s="50"/>
    </row>
    <row r="109" spans="1:16" ht="56.25">
      <c r="A109" s="75" t="s">
        <v>204</v>
      </c>
      <c r="B109" s="95" t="s">
        <v>25</v>
      </c>
      <c r="C109" s="190">
        <v>0.13300000000000001</v>
      </c>
      <c r="D109" s="190">
        <v>0.13100000000000001</v>
      </c>
      <c r="E109" s="190">
        <v>0.113</v>
      </c>
      <c r="F109" s="190">
        <v>0.11799999999999999</v>
      </c>
      <c r="G109" s="190">
        <v>0.11799999999999999</v>
      </c>
      <c r="H109" s="190">
        <v>0.11799999999999999</v>
      </c>
      <c r="I109" s="190">
        <v>0.122</v>
      </c>
      <c r="J109" s="190">
        <v>0.126</v>
      </c>
      <c r="K109" s="66"/>
      <c r="L109" s="66"/>
      <c r="M109" s="66"/>
      <c r="N109" s="66"/>
      <c r="O109" s="50"/>
      <c r="P109" s="50"/>
    </row>
    <row r="110" spans="1:16" ht="18.75">
      <c r="A110" s="91" t="s">
        <v>205</v>
      </c>
      <c r="B110" s="95" t="s">
        <v>26</v>
      </c>
      <c r="C110" s="190">
        <v>0.10299999999999999</v>
      </c>
      <c r="D110" s="190">
        <v>0.124</v>
      </c>
      <c r="E110" s="190">
        <v>1.2999999999999999E-2</v>
      </c>
      <c r="F110" s="190">
        <v>1.2999999999999999E-2</v>
      </c>
      <c r="G110" s="190">
        <v>1.2999999999999999E-2</v>
      </c>
      <c r="H110" s="190">
        <v>1.2999999999999999E-2</v>
      </c>
      <c r="I110" s="190">
        <v>1.4E-2</v>
      </c>
      <c r="J110" s="190">
        <v>1.4999999999999999E-2</v>
      </c>
      <c r="K110" s="66"/>
      <c r="L110" s="66"/>
      <c r="M110" s="66"/>
      <c r="N110" s="66"/>
      <c r="O110" s="50"/>
      <c r="P110" s="50"/>
    </row>
    <row r="111" spans="1:16" ht="18.75">
      <c r="A111" s="91" t="s">
        <v>206</v>
      </c>
      <c r="B111" s="95" t="s">
        <v>26</v>
      </c>
      <c r="C111" s="190">
        <v>0</v>
      </c>
      <c r="D111" s="190">
        <v>0</v>
      </c>
      <c r="E111" s="190">
        <v>0</v>
      </c>
      <c r="F111" s="190">
        <v>0</v>
      </c>
      <c r="G111" s="190">
        <v>0</v>
      </c>
      <c r="H111" s="190">
        <v>0</v>
      </c>
      <c r="I111" s="190">
        <v>0</v>
      </c>
      <c r="J111" s="190">
        <v>0</v>
      </c>
      <c r="K111" s="66"/>
      <c r="L111" s="66"/>
      <c r="M111" s="66"/>
      <c r="N111" s="66"/>
      <c r="O111" s="50"/>
      <c r="P111" s="50"/>
    </row>
    <row r="112" spans="1:16" ht="24" customHeight="1">
      <c r="A112" s="91" t="s">
        <v>46</v>
      </c>
      <c r="B112" s="95" t="s">
        <v>26</v>
      </c>
      <c r="C112" s="190">
        <v>6.7000000000000004E-2</v>
      </c>
      <c r="D112" s="190">
        <v>4.7E-2</v>
      </c>
      <c r="E112" s="190">
        <v>1.4E-2</v>
      </c>
      <c r="F112" s="190">
        <v>1.4E-2</v>
      </c>
      <c r="G112" s="190">
        <v>1.4E-2</v>
      </c>
      <c r="H112" s="190">
        <v>1.4E-2</v>
      </c>
      <c r="I112" s="190">
        <v>1.4E-2</v>
      </c>
      <c r="J112" s="190">
        <v>1.4E-2</v>
      </c>
      <c r="K112" s="66"/>
      <c r="L112" s="66"/>
      <c r="M112" s="66"/>
      <c r="N112" s="66"/>
      <c r="O112" s="50"/>
      <c r="P112" s="50"/>
    </row>
    <row r="113" spans="1:16" ht="18.75">
      <c r="A113" s="91" t="s">
        <v>47</v>
      </c>
      <c r="B113" s="95" t="s">
        <v>25</v>
      </c>
      <c r="C113" s="190">
        <v>3.9E-2</v>
      </c>
      <c r="D113" s="190">
        <v>2.5999999999999999E-2</v>
      </c>
      <c r="E113" s="190">
        <v>0</v>
      </c>
      <c r="F113" s="190">
        <v>0</v>
      </c>
      <c r="G113" s="190">
        <v>0</v>
      </c>
      <c r="H113" s="190">
        <v>0</v>
      </c>
      <c r="I113" s="190">
        <v>0</v>
      </c>
      <c r="J113" s="190">
        <v>0</v>
      </c>
      <c r="K113" s="66"/>
      <c r="L113" s="66"/>
      <c r="M113" s="66"/>
      <c r="N113" s="66"/>
      <c r="O113" s="50"/>
      <c r="P113" s="50"/>
    </row>
    <row r="114" spans="1:16" ht="37.5">
      <c r="A114" s="91" t="s">
        <v>207</v>
      </c>
      <c r="B114" s="95" t="s">
        <v>25</v>
      </c>
      <c r="C114" s="190">
        <v>8.9999999999999993E-3</v>
      </c>
      <c r="D114" s="190">
        <v>8.9999999999999993E-3</v>
      </c>
      <c r="E114" s="190">
        <v>8.9999999999999993E-3</v>
      </c>
      <c r="F114" s="190">
        <v>8.9999999999999993E-3</v>
      </c>
      <c r="G114" s="190">
        <v>8.9999999999999993E-3</v>
      </c>
      <c r="H114" s="190">
        <v>8.9999999999999993E-3</v>
      </c>
      <c r="I114" s="190">
        <v>8.9999999999999993E-3</v>
      </c>
      <c r="J114" s="190">
        <v>8.9999999999999993E-3</v>
      </c>
      <c r="K114" s="66"/>
      <c r="L114" s="66"/>
      <c r="M114" s="66"/>
      <c r="N114" s="66"/>
      <c r="O114" s="50"/>
      <c r="P114" s="50"/>
    </row>
    <row r="115" spans="1:16" ht="56.25">
      <c r="A115" s="91" t="s">
        <v>208</v>
      </c>
      <c r="B115" s="95" t="s">
        <v>25</v>
      </c>
      <c r="C115" s="190">
        <v>0</v>
      </c>
      <c r="D115" s="190">
        <v>0</v>
      </c>
      <c r="E115" s="190">
        <v>0</v>
      </c>
      <c r="F115" s="190">
        <v>0</v>
      </c>
      <c r="G115" s="190">
        <v>0</v>
      </c>
      <c r="H115" s="190">
        <v>0</v>
      </c>
      <c r="I115" s="190">
        <v>0</v>
      </c>
      <c r="J115" s="190">
        <v>0</v>
      </c>
      <c r="K115" s="66"/>
      <c r="L115" s="66"/>
      <c r="M115" s="66"/>
      <c r="N115" s="66"/>
      <c r="O115" s="50"/>
      <c r="P115" s="50"/>
    </row>
    <row r="116" spans="1:16" ht="18.75">
      <c r="A116" s="91" t="s">
        <v>17</v>
      </c>
      <c r="B116" s="95" t="s">
        <v>25</v>
      </c>
      <c r="C116" s="190">
        <v>2.4E-2</v>
      </c>
      <c r="D116" s="190">
        <v>2.5000000000000001E-2</v>
      </c>
      <c r="E116" s="190">
        <v>0</v>
      </c>
      <c r="F116" s="190">
        <v>0</v>
      </c>
      <c r="G116" s="190">
        <v>0</v>
      </c>
      <c r="H116" s="190">
        <v>0</v>
      </c>
      <c r="I116" s="190">
        <v>0</v>
      </c>
      <c r="J116" s="190">
        <v>0</v>
      </c>
      <c r="K116" s="66"/>
      <c r="L116" s="66"/>
      <c r="M116" s="66"/>
      <c r="N116" s="66"/>
      <c r="O116" s="50"/>
      <c r="P116" s="50"/>
    </row>
    <row r="117" spans="1:16" ht="37.5">
      <c r="A117" s="91" t="s">
        <v>209</v>
      </c>
      <c r="B117" s="95" t="s">
        <v>25</v>
      </c>
      <c r="C117" s="190">
        <v>0.122</v>
      </c>
      <c r="D117" s="190">
        <v>6.6000000000000003E-2</v>
      </c>
      <c r="E117" s="190">
        <v>6.6000000000000003E-2</v>
      </c>
      <c r="F117" s="190">
        <v>6.2E-2</v>
      </c>
      <c r="G117" s="190">
        <v>6.2E-2</v>
      </c>
      <c r="H117" s="190">
        <v>6.2E-2</v>
      </c>
      <c r="I117" s="190">
        <v>6.4000000000000001E-2</v>
      </c>
      <c r="J117" s="190">
        <v>6.4000000000000001E-2</v>
      </c>
      <c r="K117" s="66"/>
      <c r="L117" s="66"/>
      <c r="M117" s="66"/>
      <c r="N117" s="66"/>
      <c r="O117" s="50"/>
      <c r="P117" s="50"/>
    </row>
    <row r="118" spans="1:16" ht="18.75">
      <c r="A118" s="91" t="s">
        <v>259</v>
      </c>
      <c r="B118" s="95"/>
      <c r="C118" s="190">
        <v>3.6999999999999998E-2</v>
      </c>
      <c r="D118" s="190">
        <v>3.2000000000000001E-2</v>
      </c>
      <c r="E118" s="190">
        <v>0</v>
      </c>
      <c r="F118" s="190">
        <v>0</v>
      </c>
      <c r="G118" s="190">
        <v>0</v>
      </c>
      <c r="H118" s="190">
        <v>0</v>
      </c>
      <c r="I118" s="190">
        <v>0</v>
      </c>
      <c r="J118" s="190">
        <v>0</v>
      </c>
      <c r="K118" s="66"/>
      <c r="L118" s="66"/>
      <c r="M118" s="66"/>
      <c r="N118" s="66"/>
      <c r="O118" s="50"/>
      <c r="P118" s="50"/>
    </row>
    <row r="119" spans="1:16" ht="18.75">
      <c r="A119" s="91" t="s">
        <v>260</v>
      </c>
      <c r="B119" s="95"/>
      <c r="C119" s="190">
        <v>0</v>
      </c>
      <c r="D119" s="190">
        <v>0</v>
      </c>
      <c r="E119" s="190">
        <v>0</v>
      </c>
      <c r="F119" s="190">
        <v>0</v>
      </c>
      <c r="G119" s="190">
        <v>0</v>
      </c>
      <c r="H119" s="190">
        <v>0</v>
      </c>
      <c r="I119" s="190">
        <v>0</v>
      </c>
      <c r="J119" s="190">
        <v>0</v>
      </c>
      <c r="K119" s="66"/>
      <c r="L119" s="66"/>
      <c r="M119" s="66"/>
      <c r="N119" s="66"/>
      <c r="O119" s="50"/>
      <c r="P119" s="50"/>
    </row>
    <row r="120" spans="1:16" ht="18.75">
      <c r="A120" s="91" t="s">
        <v>52</v>
      </c>
      <c r="B120" s="95" t="s">
        <v>25</v>
      </c>
      <c r="C120" s="190">
        <v>1.0999999999999999E-2</v>
      </c>
      <c r="D120" s="190">
        <v>1.2E-2</v>
      </c>
      <c r="E120" s="190">
        <v>1.2E-2</v>
      </c>
      <c r="F120" s="190">
        <v>1.2E-2</v>
      </c>
      <c r="G120" s="190">
        <v>1.2E-2</v>
      </c>
      <c r="H120" s="190">
        <v>1.2E-2</v>
      </c>
      <c r="I120" s="190">
        <v>1.2E-2</v>
      </c>
      <c r="J120" s="190">
        <v>1.2E-2</v>
      </c>
      <c r="K120" s="66"/>
      <c r="L120" s="66"/>
      <c r="M120" s="66"/>
      <c r="N120" s="66"/>
      <c r="O120" s="50"/>
      <c r="P120" s="50"/>
    </row>
    <row r="121" spans="1:16" ht="39">
      <c r="A121" s="77" t="s">
        <v>130</v>
      </c>
      <c r="B121" s="61" t="s">
        <v>14</v>
      </c>
      <c r="C121" s="89">
        <v>4.8</v>
      </c>
      <c r="D121" s="89">
        <v>5</v>
      </c>
      <c r="E121" s="89">
        <v>5</v>
      </c>
      <c r="F121" s="89">
        <v>5</v>
      </c>
      <c r="G121" s="63">
        <v>5</v>
      </c>
      <c r="H121" s="63">
        <v>5</v>
      </c>
      <c r="I121" s="89">
        <v>5</v>
      </c>
      <c r="J121" s="63">
        <v>5</v>
      </c>
      <c r="K121" s="66"/>
      <c r="L121" s="66"/>
      <c r="M121" s="66"/>
      <c r="N121" s="66"/>
      <c r="O121" s="50"/>
      <c r="P121" s="50"/>
    </row>
    <row r="122" spans="1:16" ht="56.25">
      <c r="A122" s="92" t="s">
        <v>77</v>
      </c>
      <c r="B122" s="159" t="s">
        <v>15</v>
      </c>
      <c r="C122" s="192">
        <f t="shared" ref="C122:J122" si="17">C145/C82/12*1000</f>
        <v>26312.309257375389</v>
      </c>
      <c r="D122" s="192">
        <f t="shared" si="17"/>
        <v>29932.399470346369</v>
      </c>
      <c r="E122" s="192">
        <f t="shared" si="17"/>
        <v>31672.143117926254</v>
      </c>
      <c r="F122" s="192">
        <f t="shared" si="17"/>
        <v>33446.538124452229</v>
      </c>
      <c r="G122" s="192">
        <f t="shared" si="17"/>
        <v>33610.563945429341</v>
      </c>
      <c r="H122" s="192">
        <f t="shared" si="17"/>
        <v>33619.808773082252</v>
      </c>
      <c r="I122" s="192">
        <f t="shared" si="17"/>
        <v>34488.719068413397</v>
      </c>
      <c r="J122" s="192">
        <f t="shared" si="17"/>
        <v>35713.247583751181</v>
      </c>
      <c r="K122" s="67"/>
      <c r="L122" s="66"/>
      <c r="M122" s="66"/>
      <c r="N122" s="66"/>
      <c r="O122" s="50"/>
      <c r="P122" s="50"/>
    </row>
    <row r="123" spans="1:16" ht="19.5">
      <c r="A123" s="60" t="s">
        <v>27</v>
      </c>
      <c r="B123" s="61"/>
      <c r="C123" s="61"/>
      <c r="D123" s="61"/>
      <c r="E123" s="61"/>
      <c r="F123" s="61"/>
      <c r="G123" s="89"/>
      <c r="H123" s="89"/>
      <c r="I123" s="61"/>
      <c r="J123" s="89"/>
      <c r="K123" s="66"/>
      <c r="L123" s="66"/>
      <c r="M123" s="66"/>
      <c r="N123" s="66"/>
      <c r="O123" s="50"/>
      <c r="P123" s="50"/>
    </row>
    <row r="124" spans="1:16" ht="37.5">
      <c r="A124" s="75" t="s">
        <v>203</v>
      </c>
      <c r="B124" s="95" t="s">
        <v>15</v>
      </c>
      <c r="C124" s="193">
        <v>15973</v>
      </c>
      <c r="D124" s="193">
        <v>17856</v>
      </c>
      <c r="E124" s="193">
        <v>12450</v>
      </c>
      <c r="F124" s="193">
        <v>12465</v>
      </c>
      <c r="G124" s="193">
        <v>12686</v>
      </c>
      <c r="H124" s="193">
        <v>12476</v>
      </c>
      <c r="I124" s="193">
        <v>12919</v>
      </c>
      <c r="J124" s="193">
        <v>13084</v>
      </c>
      <c r="K124" s="66"/>
      <c r="L124" s="66"/>
      <c r="M124" s="66"/>
      <c r="N124" s="66"/>
      <c r="O124" s="50"/>
      <c r="P124" s="50"/>
    </row>
    <row r="125" spans="1:16" ht="56.25">
      <c r="A125" s="91" t="s">
        <v>204</v>
      </c>
      <c r="B125" s="95" t="s">
        <v>15</v>
      </c>
      <c r="C125" s="193">
        <f t="shared" ref="C125:J125" si="18">C148/C85/12*1000</f>
        <v>11922.141119221409</v>
      </c>
      <c r="D125" s="193">
        <f t="shared" si="18"/>
        <v>11830.078125</v>
      </c>
      <c r="E125" s="193">
        <f t="shared" si="18"/>
        <v>12408.963585434174</v>
      </c>
      <c r="F125" s="193">
        <f t="shared" si="18"/>
        <v>12413.554633471646</v>
      </c>
      <c r="G125" s="193">
        <f t="shared" si="18"/>
        <v>12628.726287262873</v>
      </c>
      <c r="H125" s="193">
        <f t="shared" si="18"/>
        <v>12397.540983606556</v>
      </c>
      <c r="I125" s="193">
        <f t="shared" si="18"/>
        <v>12801.837270341208</v>
      </c>
      <c r="J125" s="193">
        <f t="shared" si="18"/>
        <v>12919.871794871795</v>
      </c>
      <c r="K125" s="66"/>
      <c r="L125" s="66"/>
      <c r="M125" s="66"/>
      <c r="N125" s="66"/>
      <c r="O125" s="50"/>
      <c r="P125" s="50"/>
    </row>
    <row r="126" spans="1:16" ht="18.75">
      <c r="A126" s="91" t="s">
        <v>205</v>
      </c>
      <c r="B126" s="95" t="s">
        <v>15</v>
      </c>
      <c r="C126" s="193">
        <v>26741</v>
      </c>
      <c r="D126" s="193">
        <v>30297</v>
      </c>
      <c r="E126" s="193">
        <v>13205</v>
      </c>
      <c r="F126" s="193">
        <v>13603</v>
      </c>
      <c r="G126" s="193">
        <v>13756</v>
      </c>
      <c r="H126" s="193">
        <v>13750</v>
      </c>
      <c r="I126" s="193">
        <v>15071</v>
      </c>
      <c r="J126" s="193">
        <v>15933</v>
      </c>
      <c r="K126" s="66"/>
      <c r="L126" s="66"/>
      <c r="M126" s="66"/>
      <c r="N126" s="66"/>
      <c r="O126" s="50"/>
      <c r="P126" s="50"/>
    </row>
    <row r="127" spans="1:16" ht="18.75">
      <c r="A127" s="91" t="s">
        <v>206</v>
      </c>
      <c r="B127" s="95" t="s">
        <v>15</v>
      </c>
      <c r="C127" s="94">
        <v>0</v>
      </c>
      <c r="D127" s="94">
        <v>0</v>
      </c>
      <c r="E127" s="94">
        <v>0</v>
      </c>
      <c r="F127" s="94">
        <v>0</v>
      </c>
      <c r="G127" s="94">
        <v>0</v>
      </c>
      <c r="H127" s="94">
        <v>0</v>
      </c>
      <c r="I127" s="94">
        <v>0</v>
      </c>
      <c r="J127" s="94">
        <v>0</v>
      </c>
      <c r="K127" s="66"/>
      <c r="L127" s="66"/>
      <c r="M127" s="66"/>
      <c r="N127" s="66"/>
      <c r="O127" s="50"/>
      <c r="P127" s="50"/>
    </row>
    <row r="128" spans="1:16" ht="18.75">
      <c r="A128" s="91" t="s">
        <v>46</v>
      </c>
      <c r="B128" s="95" t="s">
        <v>15</v>
      </c>
      <c r="C128" s="193">
        <v>35303</v>
      </c>
      <c r="D128" s="193">
        <v>41429</v>
      </c>
      <c r="E128" s="193">
        <v>43982</v>
      </c>
      <c r="F128" s="193">
        <v>44906</v>
      </c>
      <c r="G128" s="193">
        <v>45210</v>
      </c>
      <c r="H128" s="193">
        <v>45211</v>
      </c>
      <c r="I128" s="193">
        <v>46612</v>
      </c>
      <c r="J128" s="193">
        <v>48014</v>
      </c>
      <c r="K128" s="66"/>
      <c r="L128" s="66"/>
      <c r="M128" s="66"/>
      <c r="N128" s="66"/>
      <c r="O128" s="50"/>
      <c r="P128" s="50"/>
    </row>
    <row r="129" spans="1:16" ht="18.75">
      <c r="A129" s="91" t="s">
        <v>47</v>
      </c>
      <c r="B129" s="95" t="s">
        <v>15</v>
      </c>
      <c r="C129" s="193">
        <v>0</v>
      </c>
      <c r="D129" s="193">
        <v>0</v>
      </c>
      <c r="E129" s="193">
        <v>0</v>
      </c>
      <c r="F129" s="193">
        <v>0</v>
      </c>
      <c r="G129" s="193">
        <v>0</v>
      </c>
      <c r="H129" s="193">
        <v>0</v>
      </c>
      <c r="I129" s="193">
        <v>0</v>
      </c>
      <c r="J129" s="193">
        <v>0</v>
      </c>
      <c r="K129" s="66"/>
      <c r="L129" s="66"/>
      <c r="M129" s="66"/>
      <c r="N129" s="66"/>
      <c r="O129" s="50"/>
      <c r="P129" s="50"/>
    </row>
    <row r="130" spans="1:16" ht="58.5" customHeight="1">
      <c r="A130" s="91" t="s">
        <v>447</v>
      </c>
      <c r="B130" s="95" t="s">
        <v>15</v>
      </c>
      <c r="C130" s="193">
        <v>10297</v>
      </c>
      <c r="D130" s="193">
        <v>11390</v>
      </c>
      <c r="E130" s="193">
        <v>11299</v>
      </c>
      <c r="F130" s="193">
        <v>11600</v>
      </c>
      <c r="G130" s="193">
        <v>11622</v>
      </c>
      <c r="H130" s="193">
        <v>11613</v>
      </c>
      <c r="I130" s="193">
        <v>12075</v>
      </c>
      <c r="J130" s="193">
        <v>12528</v>
      </c>
      <c r="K130" s="66"/>
      <c r="L130" s="66"/>
      <c r="M130" s="66"/>
      <c r="N130" s="66"/>
      <c r="O130" s="50"/>
      <c r="P130" s="50"/>
    </row>
    <row r="131" spans="1:16" ht="56.25">
      <c r="A131" s="91" t="s">
        <v>208</v>
      </c>
      <c r="B131" s="95" t="s">
        <v>15</v>
      </c>
      <c r="C131" s="193">
        <v>0</v>
      </c>
      <c r="D131" s="193">
        <v>0</v>
      </c>
      <c r="E131" s="193">
        <v>0</v>
      </c>
      <c r="F131" s="193">
        <v>0</v>
      </c>
      <c r="G131" s="193">
        <v>0</v>
      </c>
      <c r="H131" s="193">
        <v>0</v>
      </c>
      <c r="I131" s="193">
        <v>0</v>
      </c>
      <c r="J131" s="193">
        <v>0</v>
      </c>
      <c r="K131" s="66"/>
      <c r="L131" s="66"/>
      <c r="M131" s="66"/>
      <c r="N131" s="66"/>
      <c r="O131" s="50"/>
      <c r="P131" s="50"/>
    </row>
    <row r="132" spans="1:16" ht="18.75">
      <c r="A132" s="91" t="s">
        <v>17</v>
      </c>
      <c r="B132" s="95" t="s">
        <v>15</v>
      </c>
      <c r="C132" s="193">
        <v>18337</v>
      </c>
      <c r="D132" s="193">
        <v>25621</v>
      </c>
      <c r="E132" s="193">
        <v>28320</v>
      </c>
      <c r="F132" s="193">
        <v>28614</v>
      </c>
      <c r="G132" s="193">
        <v>28969</v>
      </c>
      <c r="H132" s="193">
        <v>29330</v>
      </c>
      <c r="I132" s="193">
        <v>29709</v>
      </c>
      <c r="J132" s="193">
        <v>30095</v>
      </c>
      <c r="K132" s="66"/>
      <c r="L132" s="66"/>
      <c r="M132" s="66"/>
      <c r="N132" s="66"/>
      <c r="O132" s="50"/>
      <c r="P132" s="50"/>
    </row>
    <row r="133" spans="1:16" ht="37.5">
      <c r="A133" s="75" t="s">
        <v>209</v>
      </c>
      <c r="B133" s="95" t="s">
        <v>15</v>
      </c>
      <c r="C133" s="193">
        <v>9000</v>
      </c>
      <c r="D133" s="193">
        <v>9207</v>
      </c>
      <c r="E133" s="193">
        <v>11182</v>
      </c>
      <c r="F133" s="193">
        <v>11175</v>
      </c>
      <c r="G133" s="193">
        <v>11195</v>
      </c>
      <c r="H133" s="193">
        <v>11250</v>
      </c>
      <c r="I133" s="193">
        <v>11445</v>
      </c>
      <c r="J133" s="193">
        <v>11544</v>
      </c>
      <c r="K133" s="66"/>
      <c r="L133" s="66"/>
      <c r="M133" s="66"/>
      <c r="N133" s="66"/>
      <c r="O133" s="50"/>
      <c r="P133" s="50"/>
    </row>
    <row r="134" spans="1:16" ht="18.75">
      <c r="A134" s="91" t="s">
        <v>259</v>
      </c>
      <c r="B134" s="95" t="s">
        <v>15</v>
      </c>
      <c r="C134" s="94">
        <v>0</v>
      </c>
      <c r="D134" s="94">
        <v>0</v>
      </c>
      <c r="E134" s="94">
        <v>0</v>
      </c>
      <c r="F134" s="94">
        <v>0</v>
      </c>
      <c r="G134" s="94">
        <v>0</v>
      </c>
      <c r="H134" s="94">
        <v>0</v>
      </c>
      <c r="I134" s="94">
        <v>0</v>
      </c>
      <c r="J134" s="94">
        <v>0</v>
      </c>
      <c r="K134" s="66"/>
      <c r="L134" s="66"/>
      <c r="M134" s="66"/>
      <c r="N134" s="66"/>
      <c r="O134" s="50"/>
      <c r="P134" s="50"/>
    </row>
    <row r="135" spans="1:16" ht="18.75">
      <c r="A135" s="91" t="s">
        <v>260</v>
      </c>
      <c r="B135" s="95" t="s">
        <v>15</v>
      </c>
      <c r="C135" s="94">
        <v>0</v>
      </c>
      <c r="D135" s="94">
        <v>0</v>
      </c>
      <c r="E135" s="94">
        <v>0</v>
      </c>
      <c r="F135" s="94">
        <v>0</v>
      </c>
      <c r="G135" s="94">
        <v>0</v>
      </c>
      <c r="H135" s="94">
        <v>0</v>
      </c>
      <c r="I135" s="94">
        <v>0</v>
      </c>
      <c r="J135" s="94">
        <v>0</v>
      </c>
      <c r="K135" s="66"/>
      <c r="L135" s="66"/>
      <c r="M135" s="66"/>
      <c r="N135" s="66"/>
      <c r="O135" s="50"/>
      <c r="P135" s="50"/>
    </row>
    <row r="136" spans="1:16" ht="38.25" customHeight="1">
      <c r="A136" s="75" t="s">
        <v>45</v>
      </c>
      <c r="B136" s="95" t="s">
        <v>15</v>
      </c>
      <c r="C136" s="94">
        <v>24825</v>
      </c>
      <c r="D136" s="94">
        <v>25345</v>
      </c>
      <c r="E136" s="94">
        <v>26158</v>
      </c>
      <c r="F136" s="94">
        <v>27257</v>
      </c>
      <c r="G136" s="94">
        <v>27204</v>
      </c>
      <c r="H136" s="94">
        <v>27204</v>
      </c>
      <c r="I136" s="94">
        <v>28347</v>
      </c>
      <c r="J136" s="94">
        <v>29481</v>
      </c>
      <c r="K136" s="66"/>
      <c r="L136" s="66"/>
      <c r="M136" s="66"/>
      <c r="N136" s="66"/>
      <c r="O136" s="50"/>
      <c r="P136" s="50"/>
    </row>
    <row r="137" spans="1:16" ht="18.75">
      <c r="A137" s="91" t="s">
        <v>49</v>
      </c>
      <c r="B137" s="95" t="s">
        <v>15</v>
      </c>
      <c r="C137" s="94">
        <v>20172</v>
      </c>
      <c r="D137" s="94">
        <v>21023</v>
      </c>
      <c r="E137" s="94">
        <v>21394</v>
      </c>
      <c r="F137" s="94">
        <v>25174</v>
      </c>
      <c r="G137" s="94">
        <v>25154</v>
      </c>
      <c r="H137" s="94">
        <v>25154</v>
      </c>
      <c r="I137" s="94">
        <v>25579</v>
      </c>
      <c r="J137" s="94">
        <v>26001</v>
      </c>
      <c r="K137" s="66"/>
      <c r="L137" s="66"/>
      <c r="M137" s="66"/>
      <c r="N137" s="66"/>
      <c r="O137" s="50"/>
      <c r="P137" s="50"/>
    </row>
    <row r="138" spans="1:16" ht="21.75" customHeight="1">
      <c r="A138" s="91" t="s">
        <v>50</v>
      </c>
      <c r="B138" s="95" t="s">
        <v>15</v>
      </c>
      <c r="C138" s="218"/>
      <c r="D138" s="218"/>
      <c r="E138" s="94"/>
      <c r="F138" s="94"/>
      <c r="G138" s="94"/>
      <c r="H138" s="94"/>
      <c r="I138" s="94"/>
      <c r="J138" s="94"/>
      <c r="K138" s="66"/>
      <c r="L138" s="66"/>
      <c r="M138" s="66"/>
      <c r="N138" s="66"/>
      <c r="O138" s="50"/>
      <c r="P138" s="50"/>
    </row>
    <row r="139" spans="1:16" ht="21.75" customHeight="1">
      <c r="A139" s="91" t="s">
        <v>485</v>
      </c>
      <c r="B139" s="95" t="s">
        <v>15</v>
      </c>
      <c r="C139" s="94">
        <v>17910</v>
      </c>
      <c r="D139" s="94">
        <v>18778</v>
      </c>
      <c r="E139" s="94">
        <v>26961</v>
      </c>
      <c r="F139" s="94">
        <v>27936</v>
      </c>
      <c r="G139" s="94">
        <v>28425</v>
      </c>
      <c r="H139" s="94">
        <v>28342</v>
      </c>
      <c r="I139" s="94">
        <v>29974</v>
      </c>
      <c r="J139" s="94">
        <v>31526</v>
      </c>
      <c r="K139" s="66"/>
      <c r="L139" s="66"/>
      <c r="M139" s="66"/>
      <c r="N139" s="66"/>
      <c r="O139" s="50"/>
      <c r="P139" s="50"/>
    </row>
    <row r="140" spans="1:16" ht="80.25" customHeight="1">
      <c r="A140" s="60" t="s">
        <v>172</v>
      </c>
      <c r="B140" s="61" t="s">
        <v>15</v>
      </c>
      <c r="C140" s="87">
        <f>C149/C100/12*1000</f>
        <v>20472.330911123532</v>
      </c>
      <c r="D140" s="87">
        <f t="shared" ref="D140:J140" si="19">D149/D100/12*1000</f>
        <v>21172.533920058671</v>
      </c>
      <c r="E140" s="87">
        <f t="shared" si="19"/>
        <v>21726.994417432023</v>
      </c>
      <c r="F140" s="87">
        <f t="shared" si="19"/>
        <v>24981.991716189445</v>
      </c>
      <c r="G140" s="87">
        <f t="shared" si="19"/>
        <v>24959.481361426257</v>
      </c>
      <c r="H140" s="87">
        <f t="shared" si="19"/>
        <v>24959.481361426257</v>
      </c>
      <c r="I140" s="87">
        <f t="shared" si="19"/>
        <v>25472.717450027008</v>
      </c>
      <c r="J140" s="87">
        <f t="shared" si="19"/>
        <v>25981.451467675131</v>
      </c>
      <c r="K140" s="66"/>
      <c r="L140" s="66"/>
      <c r="M140" s="66"/>
      <c r="N140" s="66"/>
      <c r="O140" s="50"/>
      <c r="P140" s="50"/>
    </row>
    <row r="141" spans="1:16" ht="18.75">
      <c r="A141" s="93" t="s">
        <v>171</v>
      </c>
      <c r="B141" s="83"/>
      <c r="C141" s="182"/>
      <c r="D141" s="182"/>
      <c r="E141" s="182"/>
      <c r="F141" s="182"/>
      <c r="G141" s="182"/>
      <c r="H141" s="182"/>
      <c r="I141" s="182"/>
      <c r="J141" s="182"/>
      <c r="K141" s="66"/>
      <c r="L141" s="66"/>
      <c r="M141" s="66"/>
      <c r="N141" s="66"/>
      <c r="O141" s="50"/>
      <c r="P141" s="50"/>
    </row>
    <row r="142" spans="1:16" ht="37.5">
      <c r="A142" s="91" t="s">
        <v>273</v>
      </c>
      <c r="B142" s="95" t="s">
        <v>15</v>
      </c>
      <c r="C142" s="94">
        <v>16952</v>
      </c>
      <c r="D142" s="94">
        <v>17338</v>
      </c>
      <c r="E142" s="94">
        <v>18354</v>
      </c>
      <c r="F142" s="94">
        <v>21570</v>
      </c>
      <c r="G142" s="94">
        <v>21560</v>
      </c>
      <c r="H142" s="94">
        <v>21560</v>
      </c>
      <c r="I142" s="94">
        <v>21777</v>
      </c>
      <c r="J142" s="94">
        <v>21992</v>
      </c>
      <c r="K142" s="66"/>
      <c r="L142" s="66"/>
      <c r="M142" s="66"/>
      <c r="N142" s="66"/>
      <c r="O142" s="50"/>
      <c r="P142" s="50"/>
    </row>
    <row r="143" spans="1:16" ht="25.5" customHeight="1">
      <c r="A143" s="91" t="s">
        <v>261</v>
      </c>
      <c r="B143" s="95" t="s">
        <v>15</v>
      </c>
      <c r="C143" s="94">
        <v>0</v>
      </c>
      <c r="D143" s="94">
        <v>0</v>
      </c>
      <c r="E143" s="94">
        <v>0</v>
      </c>
      <c r="F143" s="94">
        <v>0</v>
      </c>
      <c r="G143" s="94">
        <v>0</v>
      </c>
      <c r="H143" s="94">
        <v>0</v>
      </c>
      <c r="I143" s="94">
        <v>0</v>
      </c>
      <c r="J143" s="94">
        <v>0</v>
      </c>
      <c r="K143" s="66"/>
      <c r="L143" s="66"/>
      <c r="M143" s="66"/>
      <c r="N143" s="66"/>
      <c r="O143" s="50"/>
      <c r="P143" s="50"/>
    </row>
    <row r="144" spans="1:16" ht="60" customHeight="1">
      <c r="A144" s="60" t="s">
        <v>74</v>
      </c>
      <c r="B144" s="61" t="s">
        <v>15</v>
      </c>
      <c r="C144" s="86">
        <f>C147/C106/12*1000</f>
        <v>15474.006116207951</v>
      </c>
      <c r="D144" s="86">
        <f t="shared" ref="D144:J144" si="20">D147/D106/12*1000</f>
        <v>17461.158192090395</v>
      </c>
      <c r="E144" s="86">
        <f t="shared" si="20"/>
        <v>12775.330396475769</v>
      </c>
      <c r="F144" s="86">
        <f t="shared" si="20"/>
        <v>12938.596491228069</v>
      </c>
      <c r="G144" s="86">
        <f t="shared" si="20"/>
        <v>13121.345029239763</v>
      </c>
      <c r="H144" s="86">
        <f t="shared" si="20"/>
        <v>12902.046783625728</v>
      </c>
      <c r="I144" s="86">
        <f t="shared" si="20"/>
        <v>13510.638297872338</v>
      </c>
      <c r="J144" s="86">
        <f t="shared" si="20"/>
        <v>13749.999999999998</v>
      </c>
      <c r="K144" s="67"/>
      <c r="L144" s="66"/>
      <c r="M144" s="66"/>
      <c r="N144" s="66"/>
      <c r="O144" s="50"/>
      <c r="P144" s="50"/>
    </row>
    <row r="145" spans="1:16" ht="42.75" customHeight="1">
      <c r="A145" s="96" t="s">
        <v>477</v>
      </c>
      <c r="B145" s="61" t="s">
        <v>381</v>
      </c>
      <c r="C145" s="89">
        <v>1551.9</v>
      </c>
      <c r="D145" s="89">
        <v>1718</v>
      </c>
      <c r="E145" s="89">
        <v>1735</v>
      </c>
      <c r="F145" s="89">
        <v>1831.8</v>
      </c>
      <c r="G145" s="89">
        <v>1842.8</v>
      </c>
      <c r="H145" s="89">
        <v>1842.5</v>
      </c>
      <c r="I145" s="89">
        <v>1895.5</v>
      </c>
      <c r="J145" s="89">
        <v>1965.8</v>
      </c>
      <c r="K145" s="67"/>
      <c r="L145" s="66"/>
      <c r="M145" s="66"/>
      <c r="N145" s="66"/>
      <c r="O145" s="50"/>
      <c r="P145" s="50"/>
    </row>
    <row r="146" spans="1:16" ht="18.75">
      <c r="A146" s="97" t="s">
        <v>27</v>
      </c>
      <c r="B146" s="83"/>
      <c r="C146" s="83"/>
      <c r="D146" s="83"/>
      <c r="E146" s="83"/>
      <c r="F146" s="83"/>
      <c r="G146" s="85"/>
      <c r="H146" s="85"/>
      <c r="I146" s="83"/>
      <c r="J146" s="85"/>
      <c r="K146" s="66"/>
      <c r="L146" s="66"/>
      <c r="M146" s="66"/>
      <c r="N146" s="66"/>
      <c r="O146" s="50"/>
      <c r="P146" s="50"/>
    </row>
    <row r="147" spans="1:16" ht="58.5" customHeight="1">
      <c r="A147" s="97" t="s">
        <v>76</v>
      </c>
      <c r="B147" s="83" t="s">
        <v>12</v>
      </c>
      <c r="C147" s="85">
        <v>101.2</v>
      </c>
      <c r="D147" s="85">
        <v>98.9</v>
      </c>
      <c r="E147" s="85">
        <v>34.799999999999997</v>
      </c>
      <c r="F147" s="85">
        <v>35.4</v>
      </c>
      <c r="G147" s="85">
        <v>35.9</v>
      </c>
      <c r="H147" s="85">
        <v>35.299999999999997</v>
      </c>
      <c r="I147" s="85">
        <v>38.1</v>
      </c>
      <c r="J147" s="85">
        <v>39.6</v>
      </c>
      <c r="K147" s="66"/>
      <c r="L147" s="66"/>
      <c r="M147" s="66"/>
      <c r="N147" s="66"/>
      <c r="O147" s="50"/>
      <c r="P147" s="50"/>
    </row>
    <row r="148" spans="1:16" ht="37.5">
      <c r="A148" s="97" t="s">
        <v>79</v>
      </c>
      <c r="B148" s="83" t="s">
        <v>12</v>
      </c>
      <c r="C148" s="74">
        <v>39.200000000000003</v>
      </c>
      <c r="D148" s="74">
        <v>36.341999999999999</v>
      </c>
      <c r="E148" s="74">
        <v>35.44</v>
      </c>
      <c r="F148" s="74">
        <v>35.9</v>
      </c>
      <c r="G148" s="74">
        <v>37.28</v>
      </c>
      <c r="H148" s="74">
        <v>36.299999999999997</v>
      </c>
      <c r="I148" s="74">
        <v>39.020000000000003</v>
      </c>
      <c r="J148" s="74">
        <v>40.31</v>
      </c>
      <c r="K148" s="66"/>
      <c r="L148" s="66"/>
      <c r="M148" s="66"/>
      <c r="N148" s="66"/>
      <c r="O148" s="50"/>
      <c r="P148" s="50"/>
    </row>
    <row r="149" spans="1:16" ht="37.5">
      <c r="A149" s="97" t="s">
        <v>131</v>
      </c>
      <c r="B149" s="83" t="s">
        <v>12</v>
      </c>
      <c r="C149" s="85">
        <v>439.5</v>
      </c>
      <c r="D149" s="85">
        <v>461.9</v>
      </c>
      <c r="E149" s="85">
        <v>482.6</v>
      </c>
      <c r="F149" s="85">
        <v>554.9</v>
      </c>
      <c r="G149" s="85">
        <v>554.4</v>
      </c>
      <c r="H149" s="85">
        <v>554.4</v>
      </c>
      <c r="I149" s="85">
        <v>565.79999999999995</v>
      </c>
      <c r="J149" s="85">
        <v>577.1</v>
      </c>
      <c r="K149" s="66"/>
      <c r="L149" s="66"/>
      <c r="M149" s="66"/>
      <c r="N149" s="66"/>
      <c r="O149" s="50"/>
      <c r="P149" s="50"/>
    </row>
    <row r="150" spans="1:16" ht="19.5">
      <c r="A150" s="96" t="s">
        <v>28</v>
      </c>
      <c r="B150" s="61" t="s">
        <v>12</v>
      </c>
      <c r="C150" s="89">
        <v>91.8</v>
      </c>
      <c r="D150" s="89">
        <v>103.4</v>
      </c>
      <c r="E150" s="89">
        <v>103.4</v>
      </c>
      <c r="F150" s="89">
        <v>103.4</v>
      </c>
      <c r="G150" s="89">
        <v>103.4</v>
      </c>
      <c r="H150" s="89">
        <v>103.4</v>
      </c>
      <c r="I150" s="89">
        <v>103.4</v>
      </c>
      <c r="J150" s="89">
        <v>103.4</v>
      </c>
      <c r="K150" s="66"/>
      <c r="L150" s="66"/>
      <c r="M150" s="66"/>
      <c r="N150" s="66"/>
      <c r="O150" s="50"/>
      <c r="P150" s="50"/>
    </row>
    <row r="151" spans="1:16" ht="19.5">
      <c r="A151" s="96" t="s">
        <v>5</v>
      </c>
      <c r="B151" s="61" t="s">
        <v>12</v>
      </c>
      <c r="C151" s="89">
        <v>0</v>
      </c>
      <c r="D151" s="89">
        <v>0</v>
      </c>
      <c r="E151" s="89">
        <v>0</v>
      </c>
      <c r="F151" s="89">
        <v>0</v>
      </c>
      <c r="G151" s="89">
        <v>0</v>
      </c>
      <c r="H151" s="89">
        <v>0</v>
      </c>
      <c r="I151" s="89">
        <v>0</v>
      </c>
      <c r="J151" s="89">
        <v>0</v>
      </c>
      <c r="K151" s="66"/>
      <c r="L151" s="66"/>
      <c r="M151" s="66"/>
      <c r="N151" s="66"/>
      <c r="O151" s="50"/>
      <c r="P151" s="50"/>
    </row>
    <row r="152" spans="1:16" ht="39">
      <c r="A152" s="60" t="s">
        <v>152</v>
      </c>
      <c r="B152" s="61" t="s">
        <v>12</v>
      </c>
      <c r="C152" s="89">
        <f>C150+C151</f>
        <v>91.8</v>
      </c>
      <c r="D152" s="89">
        <f t="shared" ref="D152:J152" si="21">D150+D151</f>
        <v>103.4</v>
      </c>
      <c r="E152" s="89">
        <f t="shared" si="21"/>
        <v>103.4</v>
      </c>
      <c r="F152" s="89">
        <f t="shared" si="21"/>
        <v>103.4</v>
      </c>
      <c r="G152" s="89">
        <f t="shared" si="21"/>
        <v>103.4</v>
      </c>
      <c r="H152" s="89">
        <f t="shared" si="21"/>
        <v>103.4</v>
      </c>
      <c r="I152" s="89">
        <f t="shared" si="21"/>
        <v>103.4</v>
      </c>
      <c r="J152" s="89">
        <f t="shared" si="21"/>
        <v>103.4</v>
      </c>
      <c r="K152" s="66"/>
      <c r="L152" s="66"/>
      <c r="M152" s="66"/>
      <c r="N152" s="66"/>
      <c r="O152" s="50"/>
      <c r="P152" s="50"/>
    </row>
    <row r="153" spans="1:16" ht="18.75" customHeight="1">
      <c r="A153" s="230" t="s">
        <v>167</v>
      </c>
      <c r="B153" s="230"/>
      <c r="C153" s="230"/>
      <c r="D153" s="230"/>
      <c r="E153" s="230"/>
      <c r="F153" s="230"/>
      <c r="G153" s="230"/>
      <c r="H153" s="230"/>
      <c r="I153" s="230"/>
      <c r="J153" s="230"/>
      <c r="K153" s="66"/>
      <c r="L153" s="66"/>
      <c r="M153" s="66"/>
      <c r="N153" s="66"/>
      <c r="O153" s="50"/>
      <c r="P153" s="50"/>
    </row>
    <row r="154" spans="1:16" ht="39">
      <c r="A154" s="60" t="s">
        <v>478</v>
      </c>
      <c r="B154" s="61" t="s">
        <v>12</v>
      </c>
      <c r="C154" s="63">
        <f>C156+C157+C164</f>
        <v>109.89999999999999</v>
      </c>
      <c r="D154" s="63">
        <f>D156+D157+D164</f>
        <v>121.3</v>
      </c>
      <c r="E154" s="63">
        <f t="shared" ref="E154:J154" si="22">E156+E157+E164</f>
        <v>122.3</v>
      </c>
      <c r="F154" s="63">
        <f t="shared" si="22"/>
        <v>124.60000000000001</v>
      </c>
      <c r="G154" s="63">
        <f t="shared" si="22"/>
        <v>124.60000000000001</v>
      </c>
      <c r="H154" s="63">
        <f t="shared" si="22"/>
        <v>124.60000000000001</v>
      </c>
      <c r="I154" s="63">
        <f t="shared" si="22"/>
        <v>126.00000000000001</v>
      </c>
      <c r="J154" s="63">
        <f t="shared" si="22"/>
        <v>127.4</v>
      </c>
      <c r="K154" s="67"/>
      <c r="L154" s="66"/>
      <c r="M154" s="66"/>
      <c r="N154" s="66"/>
      <c r="O154" s="50"/>
      <c r="P154" s="50"/>
    </row>
    <row r="155" spans="1:16" ht="18.75">
      <c r="A155" s="158" t="s">
        <v>27</v>
      </c>
      <c r="B155" s="95"/>
      <c r="C155" s="90"/>
      <c r="D155" s="90"/>
      <c r="E155" s="90"/>
      <c r="F155" s="90"/>
      <c r="G155" s="194"/>
      <c r="H155" s="194"/>
      <c r="I155" s="194"/>
      <c r="J155" s="194"/>
      <c r="K155" s="66"/>
      <c r="L155" s="66"/>
      <c r="M155" s="66"/>
      <c r="N155" s="66"/>
      <c r="O155" s="50"/>
      <c r="P155" s="50"/>
    </row>
    <row r="156" spans="1:16" ht="19.5">
      <c r="A156" s="60" t="s">
        <v>157</v>
      </c>
      <c r="B156" s="61" t="s">
        <v>12</v>
      </c>
      <c r="C156" s="62">
        <v>95.1</v>
      </c>
      <c r="D156" s="62">
        <v>105.3</v>
      </c>
      <c r="E156" s="62">
        <v>105.3</v>
      </c>
      <c r="F156" s="62">
        <v>106.5</v>
      </c>
      <c r="G156" s="89">
        <v>106.5</v>
      </c>
      <c r="H156" s="89">
        <v>106.5</v>
      </c>
      <c r="I156" s="61">
        <v>107.9</v>
      </c>
      <c r="J156" s="89">
        <v>109.3</v>
      </c>
      <c r="K156" s="66"/>
      <c r="L156" s="66"/>
      <c r="M156" s="66"/>
      <c r="N156" s="66"/>
      <c r="O156" s="50"/>
      <c r="P156" s="50"/>
    </row>
    <row r="157" spans="1:16" ht="19.5">
      <c r="A157" s="60" t="s">
        <v>158</v>
      </c>
      <c r="B157" s="61" t="s">
        <v>12</v>
      </c>
      <c r="C157" s="62">
        <f>C158+C161</f>
        <v>12.299999999999999</v>
      </c>
      <c r="D157" s="62">
        <f t="shared" ref="D157:J157" si="23">D158+D161</f>
        <v>13.8</v>
      </c>
      <c r="E157" s="62">
        <f t="shared" si="23"/>
        <v>14.799999999999999</v>
      </c>
      <c r="F157" s="62">
        <f t="shared" si="23"/>
        <v>15.9</v>
      </c>
      <c r="G157" s="62">
        <f t="shared" si="23"/>
        <v>15.9</v>
      </c>
      <c r="H157" s="62">
        <f t="shared" si="23"/>
        <v>15.9</v>
      </c>
      <c r="I157" s="62">
        <f t="shared" si="23"/>
        <v>15.9</v>
      </c>
      <c r="J157" s="62">
        <f t="shared" si="23"/>
        <v>15.9</v>
      </c>
      <c r="K157" s="66"/>
      <c r="L157" s="66"/>
      <c r="M157" s="66"/>
      <c r="N157" s="66"/>
      <c r="O157" s="50"/>
      <c r="P157" s="50"/>
    </row>
    <row r="158" spans="1:16" ht="19.5">
      <c r="A158" s="60" t="s">
        <v>153</v>
      </c>
      <c r="B158" s="61" t="s">
        <v>12</v>
      </c>
      <c r="C158" s="61">
        <v>10.7</v>
      </c>
      <c r="D158" s="61">
        <v>12.3</v>
      </c>
      <c r="E158" s="61">
        <v>13.2</v>
      </c>
      <c r="F158" s="61">
        <v>14.3</v>
      </c>
      <c r="G158" s="89">
        <v>14.3</v>
      </c>
      <c r="H158" s="89">
        <v>14.3</v>
      </c>
      <c r="I158" s="61">
        <v>14.3</v>
      </c>
      <c r="J158" s="89">
        <v>14.3</v>
      </c>
      <c r="K158" s="67"/>
      <c r="L158" s="66"/>
      <c r="M158" s="66"/>
      <c r="N158" s="66"/>
      <c r="O158" s="50"/>
      <c r="P158" s="50"/>
    </row>
    <row r="159" spans="1:16" ht="39" customHeight="1">
      <c r="A159" s="93" t="s">
        <v>173</v>
      </c>
      <c r="B159" s="83" t="s">
        <v>12</v>
      </c>
      <c r="C159" s="83">
        <v>1061.7</v>
      </c>
      <c r="D159" s="83">
        <v>1241.5</v>
      </c>
      <c r="E159" s="83">
        <v>1241.5</v>
      </c>
      <c r="F159" s="83">
        <v>1241.5</v>
      </c>
      <c r="G159" s="85">
        <v>1241.5</v>
      </c>
      <c r="H159" s="85">
        <v>1241.5</v>
      </c>
      <c r="I159" s="83">
        <v>1241.5</v>
      </c>
      <c r="J159" s="85">
        <v>1241.5</v>
      </c>
      <c r="K159" s="66"/>
      <c r="L159" s="66"/>
      <c r="M159" s="66"/>
      <c r="N159" s="66"/>
      <c r="O159" s="50"/>
      <c r="P159" s="50"/>
    </row>
    <row r="160" spans="1:16" ht="18.75">
      <c r="A160" s="72" t="s">
        <v>170</v>
      </c>
      <c r="B160" s="73" t="s">
        <v>12</v>
      </c>
      <c r="C160" s="74">
        <v>0</v>
      </c>
      <c r="D160" s="74">
        <v>0</v>
      </c>
      <c r="E160" s="74">
        <v>0</v>
      </c>
      <c r="F160" s="74">
        <v>0</v>
      </c>
      <c r="G160" s="74">
        <v>0</v>
      </c>
      <c r="H160" s="74">
        <v>0</v>
      </c>
      <c r="I160" s="74">
        <v>0</v>
      </c>
      <c r="J160" s="74">
        <v>0</v>
      </c>
      <c r="K160" s="67"/>
      <c r="L160" s="66"/>
      <c r="M160" s="66"/>
      <c r="N160" s="66"/>
      <c r="O160" s="50"/>
      <c r="P160" s="50"/>
    </row>
    <row r="161" spans="1:16" ht="19.5">
      <c r="A161" s="60" t="s">
        <v>154</v>
      </c>
      <c r="B161" s="61" t="s">
        <v>12</v>
      </c>
      <c r="C161" s="61">
        <v>1.6</v>
      </c>
      <c r="D161" s="61">
        <v>1.5</v>
      </c>
      <c r="E161" s="61">
        <v>1.6</v>
      </c>
      <c r="F161" s="61">
        <v>1.6</v>
      </c>
      <c r="G161" s="89">
        <v>1.6</v>
      </c>
      <c r="H161" s="89">
        <v>1.6</v>
      </c>
      <c r="I161" s="61">
        <v>1.6</v>
      </c>
      <c r="J161" s="89">
        <v>1.6</v>
      </c>
      <c r="K161" s="66"/>
      <c r="L161" s="66"/>
      <c r="M161" s="66"/>
      <c r="N161" s="66"/>
      <c r="O161" s="50"/>
      <c r="P161" s="50"/>
    </row>
    <row r="162" spans="1:16" ht="36.6" customHeight="1">
      <c r="A162" s="93" t="s">
        <v>174</v>
      </c>
      <c r="B162" s="83" t="s">
        <v>12</v>
      </c>
      <c r="C162" s="83">
        <v>957.3</v>
      </c>
      <c r="D162" s="83">
        <v>3662.7</v>
      </c>
      <c r="E162" s="83">
        <v>3662.7</v>
      </c>
      <c r="F162" s="83">
        <v>3662.7</v>
      </c>
      <c r="G162" s="85">
        <v>3662.7</v>
      </c>
      <c r="H162" s="85">
        <v>3662.7</v>
      </c>
      <c r="I162" s="83">
        <v>3662.7</v>
      </c>
      <c r="J162" s="85">
        <v>3662.7</v>
      </c>
      <c r="K162" s="66"/>
      <c r="L162" s="66"/>
      <c r="M162" s="66"/>
      <c r="N162" s="66"/>
      <c r="O162" s="50"/>
      <c r="P162" s="50"/>
    </row>
    <row r="163" spans="1:16" ht="19.5">
      <c r="A163" s="60" t="s">
        <v>168</v>
      </c>
      <c r="B163" s="83"/>
      <c r="C163" s="83"/>
      <c r="D163" s="83"/>
      <c r="E163" s="83"/>
      <c r="F163" s="83"/>
      <c r="G163" s="85"/>
      <c r="H163" s="85"/>
      <c r="I163" s="83"/>
      <c r="J163" s="85"/>
      <c r="K163" s="66"/>
      <c r="L163" s="66"/>
      <c r="M163" s="66"/>
      <c r="N163" s="66"/>
      <c r="O163" s="50"/>
      <c r="P163" s="50"/>
    </row>
    <row r="164" spans="1:16" ht="18.75">
      <c r="A164" s="97" t="s">
        <v>155</v>
      </c>
      <c r="B164" s="83" t="s">
        <v>12</v>
      </c>
      <c r="C164" s="83">
        <v>2.5</v>
      </c>
      <c r="D164" s="83">
        <v>2.2000000000000002</v>
      </c>
      <c r="E164" s="83">
        <v>2.2000000000000002</v>
      </c>
      <c r="F164" s="83">
        <v>2.2000000000000002</v>
      </c>
      <c r="G164" s="83">
        <v>2.2000000000000002</v>
      </c>
      <c r="H164" s="83">
        <v>2.2000000000000002</v>
      </c>
      <c r="I164" s="83">
        <v>2.2000000000000002</v>
      </c>
      <c r="J164" s="83">
        <v>2.2000000000000002</v>
      </c>
      <c r="K164" s="66"/>
      <c r="L164" s="66"/>
      <c r="M164" s="66"/>
      <c r="N164" s="66"/>
      <c r="O164" s="50"/>
      <c r="P164" s="50"/>
    </row>
    <row r="165" spans="1:16" s="29" customFormat="1" ht="40.5" customHeight="1">
      <c r="A165" s="158" t="s">
        <v>156</v>
      </c>
      <c r="B165" s="83" t="s">
        <v>12</v>
      </c>
      <c r="C165" s="85">
        <v>0</v>
      </c>
      <c r="D165" s="85">
        <v>0</v>
      </c>
      <c r="E165" s="85">
        <v>0</v>
      </c>
      <c r="F165" s="85">
        <v>0</v>
      </c>
      <c r="G165" s="85">
        <v>0</v>
      </c>
      <c r="H165" s="85">
        <v>0</v>
      </c>
      <c r="I165" s="85">
        <v>0</v>
      </c>
      <c r="J165" s="85">
        <v>0</v>
      </c>
      <c r="K165" s="69"/>
      <c r="L165" s="69"/>
      <c r="M165" s="69"/>
      <c r="N165" s="69"/>
      <c r="O165" s="49"/>
      <c r="P165" s="49"/>
    </row>
    <row r="166" spans="1:16" ht="18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50"/>
      <c r="L166" s="50"/>
      <c r="M166" s="50"/>
      <c r="N166" s="50"/>
      <c r="O166" s="50"/>
      <c r="P166" s="50"/>
    </row>
    <row r="167" spans="1:16" ht="18">
      <c r="A167" s="64"/>
      <c r="B167" s="65"/>
      <c r="C167" s="65"/>
      <c r="D167" s="65"/>
      <c r="E167" s="65"/>
      <c r="F167" s="65"/>
      <c r="G167" s="65"/>
      <c r="H167" s="65"/>
      <c r="I167" s="65"/>
      <c r="J167" s="65"/>
      <c r="K167" s="50"/>
      <c r="L167" s="50"/>
      <c r="M167" s="50"/>
      <c r="N167" s="50"/>
      <c r="O167" s="50"/>
      <c r="P167" s="50"/>
    </row>
    <row r="168" spans="1:16" ht="18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50"/>
      <c r="L168" s="50"/>
      <c r="M168" s="50"/>
      <c r="N168" s="50"/>
      <c r="O168" s="50"/>
      <c r="P168" s="50"/>
    </row>
  </sheetData>
  <mergeCells count="17">
    <mergeCell ref="I1:J1"/>
    <mergeCell ref="I2:J2"/>
    <mergeCell ref="D6:D8"/>
    <mergeCell ref="C6:C8"/>
    <mergeCell ref="E6:E8"/>
    <mergeCell ref="A4:J4"/>
    <mergeCell ref="I7:I8"/>
    <mergeCell ref="J7:J8"/>
    <mergeCell ref="F6:J6"/>
    <mergeCell ref="A6:A8"/>
    <mergeCell ref="B6:B8"/>
    <mergeCell ref="A1:H1"/>
    <mergeCell ref="A9:J9"/>
    <mergeCell ref="A27:J27"/>
    <mergeCell ref="A153:J153"/>
    <mergeCell ref="A80:J80"/>
    <mergeCell ref="F7:H7"/>
  </mergeCells>
  <phoneticPr fontId="8" type="noConversion"/>
  <printOptions horizontalCentered="1"/>
  <pageMargins left="0.59055118110236227" right="0.59055118110236227" top="0.78740157480314965" bottom="0.39370078740157483" header="0" footer="0"/>
  <pageSetup paperSize="9" scale="73" fitToHeight="10" orientation="landscape" r:id="rId1"/>
  <headerFooter alignWithMargins="0"/>
  <rowBreaks count="4" manualBreakCount="4">
    <brk id="26" max="9" man="1"/>
    <brk id="52" max="9" man="1"/>
    <brk id="79" max="9" man="1"/>
    <brk id="15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50"/>
  </sheetPr>
  <dimension ref="A1:BO180"/>
  <sheetViews>
    <sheetView zoomScaleNormal="100" zoomScaleSheetLayoutView="80" workbookViewId="0">
      <pane xSplit="2" ySplit="8" topLeftCell="C27" activePane="bottomRight" state="frozen"/>
      <selection pane="topRight" activeCell="C1" sqref="C1"/>
      <selection pane="bottomLeft" activeCell="A8" sqref="A8"/>
      <selection pane="bottomRight"/>
    </sheetView>
  </sheetViews>
  <sheetFormatPr defaultRowHeight="12.75"/>
  <cols>
    <col min="1" max="1" width="41.42578125" customWidth="1"/>
    <col min="2" max="2" width="21.7109375" customWidth="1"/>
    <col min="3" max="14" width="9.7109375" customWidth="1"/>
    <col min="15" max="16" width="9.28515625" bestFit="1" customWidth="1"/>
    <col min="17" max="17" width="10.28515625" customWidth="1"/>
    <col min="18" max="18" width="9" customWidth="1"/>
    <col min="19" max="20" width="9.28515625" customWidth="1"/>
    <col min="21" max="26" width="9.7109375" customWidth="1"/>
    <col min="27" max="27" width="11.28515625" customWidth="1"/>
    <col min="28" max="28" width="10" customWidth="1"/>
    <col min="29" max="29" width="10.5703125" customWidth="1"/>
    <col min="30" max="30" width="10.42578125" customWidth="1"/>
    <col min="31" max="31" width="11" customWidth="1"/>
    <col min="32" max="32" width="11.5703125" customWidth="1"/>
    <col min="33" max="33" width="9.28515625" bestFit="1" customWidth="1"/>
    <col min="34" max="38" width="10" bestFit="1" customWidth="1"/>
  </cols>
  <sheetData>
    <row r="1" spans="1:67" ht="20.2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241" t="s">
        <v>62</v>
      </c>
      <c r="R1" s="242"/>
      <c r="S1" s="242"/>
      <c r="T1" s="242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</row>
    <row r="2" spans="1:67" ht="17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70"/>
      <c r="R2" s="71"/>
      <c r="S2" s="71"/>
      <c r="T2" s="71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1:67" ht="24" customHeight="1">
      <c r="A3" s="237" t="s">
        <v>80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43"/>
      <c r="AK3" s="43"/>
      <c r="AL3" s="43"/>
    </row>
    <row r="4" spans="1:67" ht="20.2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</row>
    <row r="5" spans="1:67" ht="15.75">
      <c r="A5" s="243"/>
      <c r="B5" s="240" t="s">
        <v>181</v>
      </c>
      <c r="C5" s="240" t="s">
        <v>7</v>
      </c>
      <c r="D5" s="240"/>
      <c r="E5" s="240"/>
      <c r="F5" s="240"/>
      <c r="G5" s="240"/>
      <c r="H5" s="240"/>
      <c r="I5" s="240" t="s">
        <v>57</v>
      </c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 t="s">
        <v>58</v>
      </c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1"/>
      <c r="AN5" s="1"/>
    </row>
    <row r="6" spans="1:67" ht="42.75" customHeight="1">
      <c r="A6" s="243"/>
      <c r="B6" s="240"/>
      <c r="C6" s="239" t="s">
        <v>60</v>
      </c>
      <c r="D6" s="239"/>
      <c r="E6" s="239"/>
      <c r="F6" s="239"/>
      <c r="G6" s="239"/>
      <c r="H6" s="239"/>
      <c r="I6" s="239" t="s">
        <v>3</v>
      </c>
      <c r="J6" s="239"/>
      <c r="K6" s="239"/>
      <c r="L6" s="239"/>
      <c r="M6" s="239"/>
      <c r="N6" s="239"/>
      <c r="O6" s="239" t="s">
        <v>69</v>
      </c>
      <c r="P6" s="239"/>
      <c r="Q6" s="239"/>
      <c r="R6" s="239"/>
      <c r="S6" s="239"/>
      <c r="T6" s="239"/>
      <c r="U6" s="239" t="s">
        <v>2</v>
      </c>
      <c r="V6" s="239"/>
      <c r="W6" s="239"/>
      <c r="X6" s="239"/>
      <c r="Y6" s="239"/>
      <c r="Z6" s="239"/>
      <c r="AA6" s="239" t="s">
        <v>71</v>
      </c>
      <c r="AB6" s="239"/>
      <c r="AC6" s="239"/>
      <c r="AD6" s="239"/>
      <c r="AE6" s="239"/>
      <c r="AF6" s="239"/>
      <c r="AG6" s="239" t="s">
        <v>59</v>
      </c>
      <c r="AH6" s="239"/>
      <c r="AI6" s="239"/>
      <c r="AJ6" s="239"/>
      <c r="AK6" s="239"/>
      <c r="AL6" s="239"/>
      <c r="AM6" s="1"/>
    </row>
    <row r="7" spans="1:67" ht="15.75" customHeight="1">
      <c r="A7" s="243"/>
      <c r="B7" s="240"/>
      <c r="C7" s="239" t="s">
        <v>195</v>
      </c>
      <c r="D7" s="239" t="s">
        <v>227</v>
      </c>
      <c r="E7" s="239" t="s">
        <v>228</v>
      </c>
      <c r="F7" s="239" t="s">
        <v>229</v>
      </c>
      <c r="G7" s="239"/>
      <c r="H7" s="239"/>
      <c r="I7" s="239" t="s">
        <v>195</v>
      </c>
      <c r="J7" s="239" t="s">
        <v>227</v>
      </c>
      <c r="K7" s="239" t="s">
        <v>228</v>
      </c>
      <c r="L7" s="239" t="s">
        <v>229</v>
      </c>
      <c r="M7" s="239"/>
      <c r="N7" s="239"/>
      <c r="O7" s="239" t="s">
        <v>195</v>
      </c>
      <c r="P7" s="239" t="s">
        <v>227</v>
      </c>
      <c r="Q7" s="239" t="s">
        <v>228</v>
      </c>
      <c r="R7" s="239" t="s">
        <v>229</v>
      </c>
      <c r="S7" s="239"/>
      <c r="T7" s="239"/>
      <c r="U7" s="239" t="s">
        <v>195</v>
      </c>
      <c r="V7" s="239" t="s">
        <v>227</v>
      </c>
      <c r="W7" s="239" t="s">
        <v>228</v>
      </c>
      <c r="X7" s="239" t="s">
        <v>229</v>
      </c>
      <c r="Y7" s="239"/>
      <c r="Z7" s="239"/>
      <c r="AA7" s="239" t="s">
        <v>195</v>
      </c>
      <c r="AB7" s="239" t="s">
        <v>227</v>
      </c>
      <c r="AC7" s="239" t="s">
        <v>228</v>
      </c>
      <c r="AD7" s="239" t="s">
        <v>229</v>
      </c>
      <c r="AE7" s="239"/>
      <c r="AF7" s="239"/>
      <c r="AG7" s="239" t="s">
        <v>195</v>
      </c>
      <c r="AH7" s="239" t="s">
        <v>227</v>
      </c>
      <c r="AI7" s="239" t="s">
        <v>228</v>
      </c>
      <c r="AJ7" s="239" t="s">
        <v>229</v>
      </c>
      <c r="AK7" s="239"/>
      <c r="AL7" s="239"/>
      <c r="AM7" s="1"/>
      <c r="AN7" s="1"/>
    </row>
    <row r="8" spans="1:67" ht="15.75">
      <c r="A8" s="243"/>
      <c r="B8" s="240"/>
      <c r="C8" s="239"/>
      <c r="D8" s="239"/>
      <c r="E8" s="239"/>
      <c r="F8" s="222" t="s">
        <v>180</v>
      </c>
      <c r="G8" s="222" t="s">
        <v>196</v>
      </c>
      <c r="H8" s="222" t="s">
        <v>230</v>
      </c>
      <c r="I8" s="239"/>
      <c r="J8" s="239"/>
      <c r="K8" s="239"/>
      <c r="L8" s="222" t="s">
        <v>180</v>
      </c>
      <c r="M8" s="222" t="s">
        <v>196</v>
      </c>
      <c r="N8" s="222" t="s">
        <v>230</v>
      </c>
      <c r="O8" s="239"/>
      <c r="P8" s="239"/>
      <c r="Q8" s="239"/>
      <c r="R8" s="222" t="s">
        <v>180</v>
      </c>
      <c r="S8" s="222" t="s">
        <v>196</v>
      </c>
      <c r="T8" s="222" t="s">
        <v>230</v>
      </c>
      <c r="U8" s="239"/>
      <c r="V8" s="239"/>
      <c r="W8" s="239"/>
      <c r="X8" s="222" t="s">
        <v>180</v>
      </c>
      <c r="Y8" s="222" t="s">
        <v>196</v>
      </c>
      <c r="Z8" s="222" t="s">
        <v>230</v>
      </c>
      <c r="AA8" s="239"/>
      <c r="AB8" s="239"/>
      <c r="AC8" s="239"/>
      <c r="AD8" s="222" t="s">
        <v>180</v>
      </c>
      <c r="AE8" s="222" t="s">
        <v>196</v>
      </c>
      <c r="AF8" s="222" t="s">
        <v>230</v>
      </c>
      <c r="AG8" s="239"/>
      <c r="AH8" s="239"/>
      <c r="AI8" s="239"/>
      <c r="AJ8" s="222" t="s">
        <v>180</v>
      </c>
      <c r="AK8" s="222" t="s">
        <v>196</v>
      </c>
      <c r="AL8" s="222" t="s">
        <v>230</v>
      </c>
      <c r="AM8" s="1"/>
      <c r="AN8" s="1"/>
    </row>
    <row r="9" spans="1:67" ht="39" customHeight="1">
      <c r="A9" s="98" t="s">
        <v>454</v>
      </c>
      <c r="B9" s="98"/>
      <c r="C9" s="100">
        <f t="shared" ref="C9:Z9" si="0">C11+C16+C19</f>
        <v>14.016999999999999</v>
      </c>
      <c r="D9" s="100">
        <f t="shared" si="0"/>
        <v>6.0529999999999999</v>
      </c>
      <c r="E9" s="100">
        <f t="shared" si="0"/>
        <v>6.3</v>
      </c>
      <c r="F9" s="100">
        <f t="shared" si="0"/>
        <v>6.6</v>
      </c>
      <c r="G9" s="100">
        <f t="shared" si="0"/>
        <v>6.9</v>
      </c>
      <c r="H9" s="100">
        <f t="shared" si="0"/>
        <v>7.1</v>
      </c>
      <c r="I9" s="100">
        <f t="shared" si="0"/>
        <v>0</v>
      </c>
      <c r="J9" s="100">
        <f t="shared" si="0"/>
        <v>0</v>
      </c>
      <c r="K9" s="100">
        <f t="shared" si="0"/>
        <v>0</v>
      </c>
      <c r="L9" s="100">
        <f t="shared" si="0"/>
        <v>0</v>
      </c>
      <c r="M9" s="100">
        <f t="shared" si="0"/>
        <v>0</v>
      </c>
      <c r="N9" s="100">
        <f t="shared" si="0"/>
        <v>0</v>
      </c>
      <c r="O9" s="100">
        <f t="shared" si="0"/>
        <v>0</v>
      </c>
      <c r="P9" s="100">
        <f t="shared" si="0"/>
        <v>0</v>
      </c>
      <c r="Q9" s="100">
        <f t="shared" si="0"/>
        <v>0</v>
      </c>
      <c r="R9" s="100">
        <f t="shared" si="0"/>
        <v>0</v>
      </c>
      <c r="S9" s="100">
        <f t="shared" si="0"/>
        <v>0</v>
      </c>
      <c r="T9" s="100">
        <f t="shared" si="0"/>
        <v>0</v>
      </c>
      <c r="U9" s="113">
        <f t="shared" si="0"/>
        <v>0</v>
      </c>
      <c r="V9" s="113">
        <f t="shared" si="0"/>
        <v>0</v>
      </c>
      <c r="W9" s="113">
        <f t="shared" si="0"/>
        <v>0</v>
      </c>
      <c r="X9" s="113">
        <f t="shared" si="0"/>
        <v>0</v>
      </c>
      <c r="Y9" s="113">
        <f t="shared" si="0"/>
        <v>0</v>
      </c>
      <c r="Z9" s="113">
        <f t="shared" si="0"/>
        <v>0</v>
      </c>
      <c r="AA9" s="113" t="e">
        <f>AG9/U9/12*1000000</f>
        <v>#DIV/0!</v>
      </c>
      <c r="AB9" s="113" t="e">
        <f t="shared" ref="AB9:AF9" si="1">AH9/V9/12*1000000</f>
        <v>#DIV/0!</v>
      </c>
      <c r="AC9" s="113" t="e">
        <f t="shared" si="1"/>
        <v>#DIV/0!</v>
      </c>
      <c r="AD9" s="113" t="e">
        <f t="shared" si="1"/>
        <v>#DIV/0!</v>
      </c>
      <c r="AE9" s="113" t="e">
        <f t="shared" si="1"/>
        <v>#DIV/0!</v>
      </c>
      <c r="AF9" s="113" t="e">
        <f t="shared" si="1"/>
        <v>#DIV/0!</v>
      </c>
      <c r="AG9" s="100">
        <f t="shared" ref="AG9:AL9" si="2">AG11+AG16+AG19</f>
        <v>0</v>
      </c>
      <c r="AH9" s="100">
        <f t="shared" si="2"/>
        <v>0</v>
      </c>
      <c r="AI9" s="100">
        <f t="shared" si="2"/>
        <v>0</v>
      </c>
      <c r="AJ9" s="100">
        <f t="shared" si="2"/>
        <v>0</v>
      </c>
      <c r="AK9" s="100">
        <f t="shared" si="2"/>
        <v>0</v>
      </c>
      <c r="AL9" s="100">
        <f t="shared" si="2"/>
        <v>0</v>
      </c>
      <c r="AM9" s="45"/>
      <c r="AN9" s="1"/>
      <c r="AO9" s="12"/>
      <c r="AP9" s="12"/>
    </row>
    <row r="10" spans="1:67" ht="22.5" customHeight="1">
      <c r="A10" s="98" t="s">
        <v>27</v>
      </c>
      <c r="B10" s="98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00"/>
      <c r="AH10" s="100"/>
      <c r="AI10" s="100"/>
      <c r="AJ10" s="100"/>
      <c r="AK10" s="100"/>
      <c r="AL10" s="100"/>
      <c r="AM10" s="45"/>
      <c r="AN10" s="1"/>
      <c r="AO10" s="12"/>
      <c r="AP10" s="12"/>
    </row>
    <row r="11" spans="1:67" ht="68.25" customHeight="1">
      <c r="A11" s="169" t="s">
        <v>231</v>
      </c>
      <c r="B11" s="102"/>
      <c r="C11" s="170">
        <f>C13+C14</f>
        <v>14.016999999999999</v>
      </c>
      <c r="D11" s="170">
        <f t="shared" ref="D11:Z11" si="3">D13+D14</f>
        <v>6.0529999999999999</v>
      </c>
      <c r="E11" s="170">
        <f t="shared" si="3"/>
        <v>6.3</v>
      </c>
      <c r="F11" s="170">
        <f t="shared" si="3"/>
        <v>6.6</v>
      </c>
      <c r="G11" s="170">
        <f t="shared" si="3"/>
        <v>6.9</v>
      </c>
      <c r="H11" s="170">
        <f t="shared" si="3"/>
        <v>7.1</v>
      </c>
      <c r="I11" s="170">
        <f t="shared" si="3"/>
        <v>0</v>
      </c>
      <c r="J11" s="170">
        <f t="shared" si="3"/>
        <v>0</v>
      </c>
      <c r="K11" s="170">
        <f t="shared" si="3"/>
        <v>0</v>
      </c>
      <c r="L11" s="170">
        <f t="shared" si="3"/>
        <v>0</v>
      </c>
      <c r="M11" s="170">
        <f t="shared" si="3"/>
        <v>0</v>
      </c>
      <c r="N11" s="170">
        <f t="shared" si="3"/>
        <v>0</v>
      </c>
      <c r="O11" s="170">
        <f t="shared" si="3"/>
        <v>0</v>
      </c>
      <c r="P11" s="170">
        <f t="shared" si="3"/>
        <v>0</v>
      </c>
      <c r="Q11" s="170">
        <f t="shared" si="3"/>
        <v>0</v>
      </c>
      <c r="R11" s="170">
        <f t="shared" si="3"/>
        <v>0</v>
      </c>
      <c r="S11" s="170">
        <f t="shared" si="3"/>
        <v>0</v>
      </c>
      <c r="T11" s="170">
        <f t="shared" si="3"/>
        <v>0</v>
      </c>
      <c r="U11" s="181">
        <f t="shared" si="3"/>
        <v>0</v>
      </c>
      <c r="V11" s="181">
        <f t="shared" si="3"/>
        <v>0</v>
      </c>
      <c r="W11" s="181">
        <f t="shared" si="3"/>
        <v>0</v>
      </c>
      <c r="X11" s="181">
        <f t="shared" si="3"/>
        <v>0</v>
      </c>
      <c r="Y11" s="181">
        <f t="shared" si="3"/>
        <v>0</v>
      </c>
      <c r="Z11" s="181">
        <f t="shared" si="3"/>
        <v>0</v>
      </c>
      <c r="AA11" s="181" t="e">
        <f>AG11/U11/12*1000000</f>
        <v>#DIV/0!</v>
      </c>
      <c r="AB11" s="181" t="e">
        <f t="shared" ref="AB11" si="4">AH11/V11/12*1000000</f>
        <v>#DIV/0!</v>
      </c>
      <c r="AC11" s="181" t="e">
        <f t="shared" ref="AC11" si="5">AI11/W11/12*1000000</f>
        <v>#DIV/0!</v>
      </c>
      <c r="AD11" s="181" t="e">
        <f t="shared" ref="AD11" si="6">AJ11/X11/12*1000000</f>
        <v>#DIV/0!</v>
      </c>
      <c r="AE11" s="181" t="e">
        <f t="shared" ref="AE11" si="7">AK11/Y11/12*1000000</f>
        <v>#DIV/0!</v>
      </c>
      <c r="AF11" s="181" t="e">
        <f t="shared" ref="AF11" si="8">AL11/Z11/12*1000000</f>
        <v>#DIV/0!</v>
      </c>
      <c r="AG11" s="170">
        <f t="shared" ref="AG11:AL11" si="9">AG13+AG14</f>
        <v>0</v>
      </c>
      <c r="AH11" s="170">
        <f t="shared" si="9"/>
        <v>0</v>
      </c>
      <c r="AI11" s="170">
        <f t="shared" si="9"/>
        <v>0</v>
      </c>
      <c r="AJ11" s="170">
        <f t="shared" si="9"/>
        <v>0</v>
      </c>
      <c r="AK11" s="170">
        <f t="shared" si="9"/>
        <v>0</v>
      </c>
      <c r="AL11" s="170">
        <f t="shared" si="9"/>
        <v>0</v>
      </c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</row>
    <row r="12" spans="1:67" ht="15.75">
      <c r="A12" s="36" t="s">
        <v>232</v>
      </c>
      <c r="B12" s="36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21"/>
      <c r="V12" s="121"/>
      <c r="W12" s="121"/>
      <c r="X12" s="121"/>
      <c r="Y12" s="121"/>
      <c r="Z12" s="121"/>
      <c r="AA12" s="113"/>
      <c r="AB12" s="113"/>
      <c r="AC12" s="113"/>
      <c r="AD12" s="113"/>
      <c r="AE12" s="113"/>
      <c r="AF12" s="113"/>
      <c r="AG12" s="114"/>
      <c r="AH12" s="114"/>
      <c r="AI12" s="114"/>
      <c r="AJ12" s="114"/>
      <c r="AK12" s="114"/>
      <c r="AL12" s="114"/>
      <c r="AM12" s="115"/>
      <c r="AN12" s="1"/>
      <c r="AO12" s="12"/>
      <c r="AP12" s="12"/>
    </row>
    <row r="13" spans="1:67" ht="15.75">
      <c r="A13" s="36" t="s">
        <v>467</v>
      </c>
      <c r="B13" s="36"/>
      <c r="C13" s="38">
        <v>9.2230000000000008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4">
        <v>0</v>
      </c>
      <c r="AA13" s="150" t="e">
        <f t="shared" ref="AA13:AA14" si="10">AG13/U13/12*1000000</f>
        <v>#DIV/0!</v>
      </c>
      <c r="AB13" s="150" t="e">
        <f t="shared" ref="AB13:AB14" si="11">AH13/V13/12*1000000</f>
        <v>#DIV/0!</v>
      </c>
      <c r="AC13" s="150" t="e">
        <f t="shared" ref="AC13:AC14" si="12">AI13/W13/12*1000000</f>
        <v>#DIV/0!</v>
      </c>
      <c r="AD13" s="150" t="e">
        <f t="shared" ref="AD13:AD14" si="13">AJ13/X13/12*1000000</f>
        <v>#DIV/0!</v>
      </c>
      <c r="AE13" s="150" t="e">
        <f t="shared" ref="AE13:AE14" si="14">AK13/Y13/12*1000000</f>
        <v>#DIV/0!</v>
      </c>
      <c r="AF13" s="150" t="e">
        <f t="shared" ref="AF13:AF14" si="15">AL13/Z13/12*1000000</f>
        <v>#DIV/0!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46"/>
      <c r="AN13" s="1"/>
      <c r="AO13" s="12"/>
      <c r="AP13" s="12"/>
    </row>
    <row r="14" spans="1:67" ht="15.75">
      <c r="A14" s="36" t="s">
        <v>410</v>
      </c>
      <c r="B14" s="36"/>
      <c r="C14" s="38">
        <v>4.7939999999999996</v>
      </c>
      <c r="D14" s="38">
        <v>6.0529999999999999</v>
      </c>
      <c r="E14" s="38">
        <v>6.3</v>
      </c>
      <c r="F14" s="38">
        <v>6.6</v>
      </c>
      <c r="G14" s="38">
        <v>6.9</v>
      </c>
      <c r="H14" s="38">
        <v>7.1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104">
        <v>0</v>
      </c>
      <c r="V14" s="104">
        <v>0</v>
      </c>
      <c r="W14" s="104">
        <v>0</v>
      </c>
      <c r="X14" s="104">
        <v>0</v>
      </c>
      <c r="Y14" s="104">
        <v>0</v>
      </c>
      <c r="Z14" s="104">
        <v>0</v>
      </c>
      <c r="AA14" s="150" t="e">
        <f t="shared" si="10"/>
        <v>#DIV/0!</v>
      </c>
      <c r="AB14" s="150" t="e">
        <f t="shared" si="11"/>
        <v>#DIV/0!</v>
      </c>
      <c r="AC14" s="150" t="e">
        <f t="shared" si="12"/>
        <v>#DIV/0!</v>
      </c>
      <c r="AD14" s="150" t="e">
        <f t="shared" si="13"/>
        <v>#DIV/0!</v>
      </c>
      <c r="AE14" s="150" t="e">
        <f t="shared" si="14"/>
        <v>#DIV/0!</v>
      </c>
      <c r="AF14" s="150" t="e">
        <f t="shared" si="15"/>
        <v>#DIV/0!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46"/>
      <c r="AN14" s="1"/>
      <c r="AO14" s="12"/>
      <c r="AP14" s="12"/>
    </row>
    <row r="15" spans="1:67" ht="15.75">
      <c r="A15" s="36"/>
      <c r="B15" s="36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104"/>
      <c r="V15" s="104"/>
      <c r="W15" s="104"/>
      <c r="X15" s="104"/>
      <c r="Y15" s="104"/>
      <c r="Z15" s="104"/>
      <c r="AA15" s="105"/>
      <c r="AB15" s="105"/>
      <c r="AC15" s="105"/>
      <c r="AD15" s="105"/>
      <c r="AE15" s="105"/>
      <c r="AF15" s="105"/>
      <c r="AG15" s="38"/>
      <c r="AH15" s="38"/>
      <c r="AI15" s="38"/>
      <c r="AJ15" s="38"/>
      <c r="AK15" s="38"/>
      <c r="AL15" s="38"/>
      <c r="AM15" s="46"/>
      <c r="AN15" s="1"/>
      <c r="AO15" s="12"/>
      <c r="AP15" s="12"/>
    </row>
    <row r="16" spans="1:67" ht="21.75" customHeight="1">
      <c r="A16" s="102" t="s">
        <v>233</v>
      </c>
      <c r="B16" s="102"/>
      <c r="C16" s="57">
        <f>C17</f>
        <v>0</v>
      </c>
      <c r="D16" s="57">
        <f t="shared" ref="D16:AL16" si="16">D17</f>
        <v>0</v>
      </c>
      <c r="E16" s="57">
        <f t="shared" si="16"/>
        <v>0</v>
      </c>
      <c r="F16" s="57">
        <f t="shared" si="16"/>
        <v>0</v>
      </c>
      <c r="G16" s="57">
        <f t="shared" si="16"/>
        <v>0</v>
      </c>
      <c r="H16" s="57">
        <f t="shared" si="16"/>
        <v>0</v>
      </c>
      <c r="I16" s="57">
        <f t="shared" si="16"/>
        <v>0</v>
      </c>
      <c r="J16" s="57">
        <f t="shared" si="16"/>
        <v>0</v>
      </c>
      <c r="K16" s="57">
        <f t="shared" si="16"/>
        <v>0</v>
      </c>
      <c r="L16" s="57">
        <f t="shared" si="16"/>
        <v>0</v>
      </c>
      <c r="M16" s="57">
        <f t="shared" si="16"/>
        <v>0</v>
      </c>
      <c r="N16" s="57">
        <f t="shared" si="16"/>
        <v>0</v>
      </c>
      <c r="O16" s="57">
        <f t="shared" si="16"/>
        <v>0</v>
      </c>
      <c r="P16" s="57">
        <f t="shared" si="16"/>
        <v>0</v>
      </c>
      <c r="Q16" s="57">
        <f t="shared" si="16"/>
        <v>0</v>
      </c>
      <c r="R16" s="57">
        <f t="shared" si="16"/>
        <v>0</v>
      </c>
      <c r="S16" s="57">
        <f t="shared" si="16"/>
        <v>0</v>
      </c>
      <c r="T16" s="57">
        <f t="shared" si="16"/>
        <v>0</v>
      </c>
      <c r="U16" s="122">
        <f t="shared" si="16"/>
        <v>0</v>
      </c>
      <c r="V16" s="122">
        <f t="shared" si="16"/>
        <v>0</v>
      </c>
      <c r="W16" s="122">
        <f t="shared" si="16"/>
        <v>0</v>
      </c>
      <c r="X16" s="122">
        <f t="shared" si="16"/>
        <v>0</v>
      </c>
      <c r="Y16" s="122">
        <f t="shared" si="16"/>
        <v>0</v>
      </c>
      <c r="Z16" s="122">
        <f t="shared" si="16"/>
        <v>0</v>
      </c>
      <c r="AA16" s="122" t="e">
        <f t="shared" ref="AA16:AA19" si="17">AG16/U16/12*1000000</f>
        <v>#DIV/0!</v>
      </c>
      <c r="AB16" s="122" t="e">
        <f t="shared" ref="AB16:AB19" si="18">AH16/V16/12*1000000</f>
        <v>#DIV/0!</v>
      </c>
      <c r="AC16" s="122" t="e">
        <f t="shared" ref="AC16:AC19" si="19">AI16/W16/12*1000000</f>
        <v>#DIV/0!</v>
      </c>
      <c r="AD16" s="122" t="e">
        <f t="shared" ref="AD16:AD19" si="20">AJ16/X16/12*1000000</f>
        <v>#DIV/0!</v>
      </c>
      <c r="AE16" s="122" t="e">
        <f t="shared" ref="AE16:AE19" si="21">AK16/Y16/12*1000000</f>
        <v>#DIV/0!</v>
      </c>
      <c r="AF16" s="122" t="e">
        <f t="shared" ref="AF16:AF19" si="22">AL16/Z16/12*1000000</f>
        <v>#DIV/0!</v>
      </c>
      <c r="AG16" s="57">
        <f t="shared" si="16"/>
        <v>0</v>
      </c>
      <c r="AH16" s="57">
        <f t="shared" si="16"/>
        <v>0</v>
      </c>
      <c r="AI16" s="57">
        <f t="shared" si="16"/>
        <v>0</v>
      </c>
      <c r="AJ16" s="57">
        <f t="shared" si="16"/>
        <v>0</v>
      </c>
      <c r="AK16" s="57">
        <f t="shared" si="16"/>
        <v>0</v>
      </c>
      <c r="AL16" s="57">
        <f t="shared" si="16"/>
        <v>0</v>
      </c>
      <c r="AM16" s="46"/>
      <c r="AN16" s="1"/>
      <c r="AO16" s="12"/>
      <c r="AP16" s="12"/>
    </row>
    <row r="17" spans="1:42" ht="15.75" customHeight="1">
      <c r="A17" s="41" t="s">
        <v>232</v>
      </c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42"/>
      <c r="AH17" s="42"/>
      <c r="AI17" s="42"/>
      <c r="AJ17" s="42"/>
      <c r="AK17" s="42"/>
      <c r="AL17" s="114"/>
      <c r="AM17" s="115"/>
      <c r="AN17" s="1"/>
      <c r="AO17" s="12"/>
      <c r="AP17" s="12"/>
    </row>
    <row r="18" spans="1:42" ht="15.75" customHeight="1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171"/>
      <c r="V18" s="171"/>
      <c r="W18" s="171"/>
      <c r="X18" s="171"/>
      <c r="Y18" s="171"/>
      <c r="Z18" s="171"/>
      <c r="AA18" s="172"/>
      <c r="AB18" s="172"/>
      <c r="AC18" s="172"/>
      <c r="AD18" s="172"/>
      <c r="AE18" s="172"/>
      <c r="AF18" s="172"/>
      <c r="AG18" s="42"/>
      <c r="AH18" s="42"/>
      <c r="AI18" s="42"/>
      <c r="AJ18" s="42"/>
      <c r="AK18" s="42"/>
      <c r="AL18" s="38"/>
      <c r="AM18" s="46"/>
      <c r="AN18" s="1"/>
      <c r="AO18" s="12"/>
      <c r="AP18" s="12"/>
    </row>
    <row r="19" spans="1:42" ht="21" customHeight="1">
      <c r="A19" s="169" t="s">
        <v>234</v>
      </c>
      <c r="B19" s="169"/>
      <c r="C19" s="168">
        <f>C20</f>
        <v>0</v>
      </c>
      <c r="D19" s="168">
        <f t="shared" ref="D19:Z19" si="23">D20</f>
        <v>0</v>
      </c>
      <c r="E19" s="168">
        <f t="shared" si="23"/>
        <v>0</v>
      </c>
      <c r="F19" s="168">
        <f t="shared" si="23"/>
        <v>0</v>
      </c>
      <c r="G19" s="168">
        <f t="shared" si="23"/>
        <v>0</v>
      </c>
      <c r="H19" s="168">
        <f t="shared" si="23"/>
        <v>0</v>
      </c>
      <c r="I19" s="168">
        <f t="shared" si="23"/>
        <v>0</v>
      </c>
      <c r="J19" s="168">
        <f t="shared" si="23"/>
        <v>0</v>
      </c>
      <c r="K19" s="168">
        <f t="shared" si="23"/>
        <v>0</v>
      </c>
      <c r="L19" s="168">
        <f t="shared" si="23"/>
        <v>0</v>
      </c>
      <c r="M19" s="168">
        <f t="shared" si="23"/>
        <v>0</v>
      </c>
      <c r="N19" s="168">
        <f t="shared" si="23"/>
        <v>0</v>
      </c>
      <c r="O19" s="168">
        <f t="shared" si="23"/>
        <v>0</v>
      </c>
      <c r="P19" s="168">
        <f t="shared" si="23"/>
        <v>0</v>
      </c>
      <c r="Q19" s="168">
        <f t="shared" si="23"/>
        <v>0</v>
      </c>
      <c r="R19" s="168">
        <f t="shared" si="23"/>
        <v>0</v>
      </c>
      <c r="S19" s="168">
        <f t="shared" si="23"/>
        <v>0</v>
      </c>
      <c r="T19" s="168">
        <f t="shared" si="23"/>
        <v>0</v>
      </c>
      <c r="U19" s="173">
        <f t="shared" si="23"/>
        <v>0</v>
      </c>
      <c r="V19" s="173">
        <f t="shared" si="23"/>
        <v>0</v>
      </c>
      <c r="W19" s="173">
        <f t="shared" si="23"/>
        <v>0</v>
      </c>
      <c r="X19" s="173">
        <f t="shared" si="23"/>
        <v>0</v>
      </c>
      <c r="Y19" s="173">
        <f t="shared" si="23"/>
        <v>0</v>
      </c>
      <c r="Z19" s="173">
        <f t="shared" si="23"/>
        <v>0</v>
      </c>
      <c r="AA19" s="173" t="e">
        <f t="shared" si="17"/>
        <v>#DIV/0!</v>
      </c>
      <c r="AB19" s="173" t="e">
        <f t="shared" si="18"/>
        <v>#DIV/0!</v>
      </c>
      <c r="AC19" s="173" t="e">
        <f t="shared" si="19"/>
        <v>#DIV/0!</v>
      </c>
      <c r="AD19" s="173" t="e">
        <f t="shared" si="20"/>
        <v>#DIV/0!</v>
      </c>
      <c r="AE19" s="173" t="e">
        <f t="shared" si="21"/>
        <v>#DIV/0!</v>
      </c>
      <c r="AF19" s="173" t="e">
        <f t="shared" si="22"/>
        <v>#DIV/0!</v>
      </c>
      <c r="AG19" s="168">
        <f t="shared" ref="AG19:AL19" si="24">AG20</f>
        <v>0</v>
      </c>
      <c r="AH19" s="168">
        <f t="shared" si="24"/>
        <v>0</v>
      </c>
      <c r="AI19" s="168">
        <f t="shared" si="24"/>
        <v>0</v>
      </c>
      <c r="AJ19" s="168">
        <f t="shared" si="24"/>
        <v>0</v>
      </c>
      <c r="AK19" s="168">
        <f t="shared" si="24"/>
        <v>0</v>
      </c>
      <c r="AL19" s="57">
        <f t="shared" si="24"/>
        <v>0</v>
      </c>
      <c r="AM19" s="46"/>
      <c r="AN19" s="1"/>
      <c r="AO19" s="12"/>
      <c r="AP19" s="12"/>
    </row>
    <row r="20" spans="1:42" ht="15.75">
      <c r="A20" s="41" t="s">
        <v>232</v>
      </c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42"/>
      <c r="AH20" s="42"/>
      <c r="AI20" s="42"/>
      <c r="AJ20" s="42"/>
      <c r="AK20" s="42"/>
      <c r="AL20" s="114"/>
      <c r="AM20" s="115"/>
      <c r="AN20" s="1"/>
      <c r="AO20" s="12"/>
      <c r="AP20" s="12"/>
    </row>
    <row r="21" spans="1:42" ht="20.25" customHeight="1">
      <c r="A21" s="174"/>
      <c r="B21" s="174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171"/>
      <c r="V21" s="171"/>
      <c r="W21" s="171"/>
      <c r="X21" s="171"/>
      <c r="Y21" s="171"/>
      <c r="Z21" s="171"/>
      <c r="AA21" s="172"/>
      <c r="AB21" s="172"/>
      <c r="AC21" s="172"/>
      <c r="AD21" s="172"/>
      <c r="AE21" s="172"/>
      <c r="AF21" s="172"/>
      <c r="AG21" s="42"/>
      <c r="AH21" s="42"/>
      <c r="AI21" s="42"/>
      <c r="AJ21" s="42"/>
      <c r="AK21" s="42"/>
      <c r="AL21" s="38"/>
      <c r="AM21" s="46"/>
      <c r="AN21" s="1"/>
      <c r="AO21" s="12"/>
      <c r="AP21" s="12"/>
    </row>
    <row r="22" spans="1:42" ht="36.75" customHeight="1">
      <c r="A22" s="44" t="s">
        <v>450</v>
      </c>
      <c r="B22" s="44"/>
      <c r="C22" s="167">
        <f t="shared" ref="C22:Z22" si="25">C24+C28+C31+C34+C37</f>
        <v>3943.9</v>
      </c>
      <c r="D22" s="167">
        <f t="shared" si="25"/>
        <v>4734</v>
      </c>
      <c r="E22" s="167">
        <f t="shared" si="25"/>
        <v>0</v>
      </c>
      <c r="F22" s="167">
        <f t="shared" si="25"/>
        <v>0</v>
      </c>
      <c r="G22" s="167">
        <f t="shared" si="25"/>
        <v>0</v>
      </c>
      <c r="H22" s="167">
        <f t="shared" si="25"/>
        <v>0</v>
      </c>
      <c r="I22" s="167">
        <f t="shared" si="25"/>
        <v>3943.9</v>
      </c>
      <c r="J22" s="167">
        <f t="shared" si="25"/>
        <v>4734</v>
      </c>
      <c r="K22" s="167">
        <f t="shared" si="25"/>
        <v>0</v>
      </c>
      <c r="L22" s="167">
        <f t="shared" si="25"/>
        <v>0</v>
      </c>
      <c r="M22" s="167">
        <f t="shared" si="25"/>
        <v>0</v>
      </c>
      <c r="N22" s="167">
        <f t="shared" si="25"/>
        <v>0</v>
      </c>
      <c r="O22" s="167">
        <f t="shared" si="25"/>
        <v>0</v>
      </c>
      <c r="P22" s="167">
        <f t="shared" si="25"/>
        <v>0</v>
      </c>
      <c r="Q22" s="167">
        <f t="shared" si="25"/>
        <v>0</v>
      </c>
      <c r="R22" s="167">
        <f t="shared" si="25"/>
        <v>0</v>
      </c>
      <c r="S22" s="167">
        <f t="shared" si="25"/>
        <v>0</v>
      </c>
      <c r="T22" s="167">
        <f t="shared" si="25"/>
        <v>0</v>
      </c>
      <c r="U22" s="172">
        <f t="shared" si="25"/>
        <v>2183</v>
      </c>
      <c r="V22" s="172">
        <f t="shared" si="25"/>
        <v>2121</v>
      </c>
      <c r="W22" s="172">
        <f t="shared" si="25"/>
        <v>2086</v>
      </c>
      <c r="X22" s="172">
        <f t="shared" si="25"/>
        <v>2086</v>
      </c>
      <c r="Y22" s="172">
        <f t="shared" si="25"/>
        <v>2086</v>
      </c>
      <c r="Z22" s="172">
        <f t="shared" si="25"/>
        <v>2086</v>
      </c>
      <c r="AA22" s="172">
        <f t="shared" ref="AA22:AA31" si="26">AG22/U22/12*1000000</f>
        <v>35749.732783631087</v>
      </c>
      <c r="AB22" s="172">
        <f t="shared" ref="AB22:AB34" si="27">AH22/V22/12*1000000</f>
        <v>41835.612132641836</v>
      </c>
      <c r="AC22" s="172">
        <f t="shared" ref="AC22:AC34" si="28">AI22/W22/12*1000000</f>
        <v>44175.455417066158</v>
      </c>
      <c r="AD22" s="172">
        <f t="shared" ref="AD22:AD34" si="29">AJ22/X22/12*1000000</f>
        <v>45409.875359539794</v>
      </c>
      <c r="AE22" s="172">
        <f t="shared" ref="AE22:AE34" si="30">AK22/Y22/12*1000000</f>
        <v>46820.070310003204</v>
      </c>
      <c r="AF22" s="172">
        <f t="shared" ref="AF22:AF34" si="31">AL22/Z22/12*1000000</f>
        <v>48230.265260466593</v>
      </c>
      <c r="AG22" s="167">
        <f t="shared" ref="AG22:AL22" si="32">AG24+AG28+AG31+AG34+AG37</f>
        <v>936.5</v>
      </c>
      <c r="AH22" s="167">
        <f t="shared" si="32"/>
        <v>1064.8</v>
      </c>
      <c r="AI22" s="167">
        <f t="shared" si="32"/>
        <v>1105.8</v>
      </c>
      <c r="AJ22" s="167">
        <f t="shared" si="32"/>
        <v>1136.7</v>
      </c>
      <c r="AK22" s="167">
        <f t="shared" si="32"/>
        <v>1172</v>
      </c>
      <c r="AL22" s="101">
        <f t="shared" si="32"/>
        <v>1207.3</v>
      </c>
      <c r="AM22" s="46"/>
      <c r="AN22" s="1"/>
      <c r="AO22" s="12"/>
      <c r="AP22" s="12"/>
    </row>
    <row r="23" spans="1:42" ht="15.75">
      <c r="A23" s="41" t="s">
        <v>30</v>
      </c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171"/>
      <c r="V23" s="171"/>
      <c r="W23" s="171"/>
      <c r="X23" s="171"/>
      <c r="Y23" s="171"/>
      <c r="Z23" s="171"/>
      <c r="AA23" s="172"/>
      <c r="AB23" s="172"/>
      <c r="AC23" s="172"/>
      <c r="AD23" s="172"/>
      <c r="AE23" s="172"/>
      <c r="AF23" s="172"/>
      <c r="AG23" s="42"/>
      <c r="AH23" s="42"/>
      <c r="AI23" s="42"/>
      <c r="AJ23" s="42"/>
      <c r="AK23" s="42"/>
      <c r="AL23" s="38"/>
      <c r="AM23" s="46"/>
      <c r="AN23" s="1"/>
      <c r="AO23" s="12"/>
      <c r="AP23" s="12"/>
    </row>
    <row r="24" spans="1:42" ht="15.75">
      <c r="A24" s="169" t="s">
        <v>235</v>
      </c>
      <c r="B24" s="169"/>
      <c r="C24" s="168">
        <f>C26</f>
        <v>3943.9</v>
      </c>
      <c r="D24" s="168">
        <f t="shared" ref="D24:AL24" si="33">D26</f>
        <v>4734</v>
      </c>
      <c r="E24" s="168">
        <f t="shared" si="33"/>
        <v>0</v>
      </c>
      <c r="F24" s="168">
        <f t="shared" si="33"/>
        <v>0</v>
      </c>
      <c r="G24" s="168">
        <f t="shared" si="33"/>
        <v>0</v>
      </c>
      <c r="H24" s="168">
        <f t="shared" si="33"/>
        <v>0</v>
      </c>
      <c r="I24" s="168">
        <f t="shared" si="33"/>
        <v>3943.9</v>
      </c>
      <c r="J24" s="168">
        <f t="shared" si="33"/>
        <v>4734</v>
      </c>
      <c r="K24" s="168">
        <f t="shared" si="33"/>
        <v>0</v>
      </c>
      <c r="L24" s="168">
        <f t="shared" si="33"/>
        <v>0</v>
      </c>
      <c r="M24" s="168">
        <f t="shared" si="33"/>
        <v>0</v>
      </c>
      <c r="N24" s="168">
        <f t="shared" si="33"/>
        <v>0</v>
      </c>
      <c r="O24" s="168">
        <f t="shared" si="33"/>
        <v>0</v>
      </c>
      <c r="P24" s="168">
        <f t="shared" si="33"/>
        <v>0</v>
      </c>
      <c r="Q24" s="168">
        <f t="shared" si="33"/>
        <v>0</v>
      </c>
      <c r="R24" s="168">
        <f t="shared" si="33"/>
        <v>0</v>
      </c>
      <c r="S24" s="168">
        <f t="shared" si="33"/>
        <v>0</v>
      </c>
      <c r="T24" s="168">
        <f t="shared" si="33"/>
        <v>0</v>
      </c>
      <c r="U24" s="173">
        <f t="shared" si="33"/>
        <v>2183</v>
      </c>
      <c r="V24" s="173">
        <f t="shared" si="33"/>
        <v>2121</v>
      </c>
      <c r="W24" s="173">
        <f t="shared" si="33"/>
        <v>2086</v>
      </c>
      <c r="X24" s="173">
        <f t="shared" si="33"/>
        <v>2086</v>
      </c>
      <c r="Y24" s="173">
        <f t="shared" si="33"/>
        <v>2086</v>
      </c>
      <c r="Z24" s="173">
        <f t="shared" si="33"/>
        <v>2086</v>
      </c>
      <c r="AA24" s="173">
        <f t="shared" ref="AA24" si="34">AG24/U24/12*1000000</f>
        <v>35749.732783631087</v>
      </c>
      <c r="AB24" s="173">
        <f t="shared" ref="AB24" si="35">AH24/V24/12*1000000</f>
        <v>41835.612132641836</v>
      </c>
      <c r="AC24" s="173">
        <f t="shared" ref="AC24" si="36">AI24/W24/12*1000000</f>
        <v>44175.455417066158</v>
      </c>
      <c r="AD24" s="173">
        <f t="shared" ref="AD24" si="37">AJ24/X24/12*1000000</f>
        <v>45409.875359539794</v>
      </c>
      <c r="AE24" s="173">
        <f t="shared" ref="AE24" si="38">AK24/Y24/12*1000000</f>
        <v>46820.070310003204</v>
      </c>
      <c r="AF24" s="173">
        <f t="shared" ref="AF24" si="39">AL24/Z24/12*1000000</f>
        <v>48230.265260466593</v>
      </c>
      <c r="AG24" s="168">
        <f t="shared" si="33"/>
        <v>936.5</v>
      </c>
      <c r="AH24" s="168">
        <f t="shared" si="33"/>
        <v>1064.8</v>
      </c>
      <c r="AI24" s="168">
        <f t="shared" si="33"/>
        <v>1105.8</v>
      </c>
      <c r="AJ24" s="168">
        <f t="shared" si="33"/>
        <v>1136.7</v>
      </c>
      <c r="AK24" s="168">
        <f t="shared" si="33"/>
        <v>1172</v>
      </c>
      <c r="AL24" s="168">
        <f t="shared" si="33"/>
        <v>1207.3</v>
      </c>
      <c r="AM24" s="46"/>
      <c r="AN24" s="1"/>
      <c r="AO24" s="12"/>
      <c r="AP24" s="12"/>
    </row>
    <row r="25" spans="1:42" ht="15.75" customHeight="1">
      <c r="A25" s="41" t="s">
        <v>232</v>
      </c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171"/>
      <c r="V25" s="171"/>
      <c r="W25" s="171"/>
      <c r="X25" s="171"/>
      <c r="Y25" s="171"/>
      <c r="Z25" s="171"/>
      <c r="AA25" s="172"/>
      <c r="AB25" s="172"/>
      <c r="AC25" s="172"/>
      <c r="AD25" s="172"/>
      <c r="AE25" s="172"/>
      <c r="AF25" s="172"/>
      <c r="AG25" s="42"/>
      <c r="AH25" s="42"/>
      <c r="AI25" s="42"/>
      <c r="AJ25" s="42"/>
      <c r="AK25" s="42"/>
      <c r="AL25" s="114"/>
      <c r="AM25" s="115"/>
      <c r="AN25" s="116"/>
      <c r="AO25" s="12"/>
      <c r="AP25" s="12"/>
    </row>
    <row r="26" spans="1:42" ht="63">
      <c r="A26" s="41" t="s">
        <v>296</v>
      </c>
      <c r="B26" s="41" t="s">
        <v>308</v>
      </c>
      <c r="C26" s="42">
        <v>3943.9</v>
      </c>
      <c r="D26" s="42">
        <v>4734</v>
      </c>
      <c r="E26" s="42">
        <v>0</v>
      </c>
      <c r="F26" s="42">
        <v>0</v>
      </c>
      <c r="G26" s="42">
        <v>0</v>
      </c>
      <c r="H26" s="42">
        <v>0</v>
      </c>
      <c r="I26" s="42">
        <v>3943.9</v>
      </c>
      <c r="J26" s="42">
        <v>4734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1">
        <v>2183</v>
      </c>
      <c r="V26" s="171">
        <v>2121</v>
      </c>
      <c r="W26" s="171">
        <v>2086</v>
      </c>
      <c r="X26" s="171">
        <v>2086</v>
      </c>
      <c r="Y26" s="171">
        <v>2086</v>
      </c>
      <c r="Z26" s="171">
        <v>2086</v>
      </c>
      <c r="AA26" s="171">
        <f t="shared" si="26"/>
        <v>35749.732783631087</v>
      </c>
      <c r="AB26" s="171">
        <f t="shared" si="27"/>
        <v>41835.612132641836</v>
      </c>
      <c r="AC26" s="171">
        <f t="shared" si="28"/>
        <v>44175.455417066158</v>
      </c>
      <c r="AD26" s="171">
        <f t="shared" si="29"/>
        <v>45409.875359539794</v>
      </c>
      <c r="AE26" s="171">
        <f t="shared" si="30"/>
        <v>46820.070310003204</v>
      </c>
      <c r="AF26" s="171">
        <f t="shared" si="31"/>
        <v>48230.265260466593</v>
      </c>
      <c r="AG26" s="42">
        <v>936.5</v>
      </c>
      <c r="AH26" s="42">
        <v>1064.8</v>
      </c>
      <c r="AI26" s="42">
        <v>1105.8</v>
      </c>
      <c r="AJ26" s="42">
        <v>1136.7</v>
      </c>
      <c r="AK26" s="42">
        <v>1172</v>
      </c>
      <c r="AL26" s="38">
        <v>1207.3</v>
      </c>
      <c r="AM26" s="115"/>
      <c r="AN26" s="1"/>
      <c r="AO26" s="12"/>
      <c r="AP26" s="12"/>
    </row>
    <row r="27" spans="1:42" ht="15.75">
      <c r="A27" s="41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171"/>
      <c r="V27" s="171"/>
      <c r="W27" s="171"/>
      <c r="X27" s="171"/>
      <c r="Y27" s="171"/>
      <c r="Z27" s="171"/>
      <c r="AA27" s="172"/>
      <c r="AB27" s="172"/>
      <c r="AC27" s="172"/>
      <c r="AD27" s="172"/>
      <c r="AE27" s="172"/>
      <c r="AF27" s="172"/>
      <c r="AG27" s="42"/>
      <c r="AH27" s="42"/>
      <c r="AI27" s="42"/>
      <c r="AJ27" s="42"/>
      <c r="AK27" s="42"/>
      <c r="AL27" s="38"/>
      <c r="AM27" s="46"/>
      <c r="AN27" s="1"/>
      <c r="AO27" s="12"/>
      <c r="AP27" s="12"/>
    </row>
    <row r="28" spans="1:42" ht="31.5">
      <c r="A28" s="169" t="s">
        <v>236</v>
      </c>
      <c r="B28" s="169"/>
      <c r="C28" s="168">
        <f>C29</f>
        <v>0</v>
      </c>
      <c r="D28" s="168">
        <f t="shared" ref="D28:Z28" si="40">D29</f>
        <v>0</v>
      </c>
      <c r="E28" s="168">
        <f t="shared" si="40"/>
        <v>0</v>
      </c>
      <c r="F28" s="168">
        <f t="shared" si="40"/>
        <v>0</v>
      </c>
      <c r="G28" s="168">
        <f t="shared" si="40"/>
        <v>0</v>
      </c>
      <c r="H28" s="168">
        <f t="shared" si="40"/>
        <v>0</v>
      </c>
      <c r="I28" s="168">
        <f t="shared" si="40"/>
        <v>0</v>
      </c>
      <c r="J28" s="168">
        <f t="shared" si="40"/>
        <v>0</v>
      </c>
      <c r="K28" s="168">
        <f t="shared" si="40"/>
        <v>0</v>
      </c>
      <c r="L28" s="168">
        <f t="shared" si="40"/>
        <v>0</v>
      </c>
      <c r="M28" s="168">
        <f t="shared" si="40"/>
        <v>0</v>
      </c>
      <c r="N28" s="168">
        <f t="shared" si="40"/>
        <v>0</v>
      </c>
      <c r="O28" s="168">
        <f t="shared" si="40"/>
        <v>0</v>
      </c>
      <c r="P28" s="168">
        <f t="shared" si="40"/>
        <v>0</v>
      </c>
      <c r="Q28" s="168">
        <f t="shared" si="40"/>
        <v>0</v>
      </c>
      <c r="R28" s="168">
        <f t="shared" si="40"/>
        <v>0</v>
      </c>
      <c r="S28" s="168">
        <f t="shared" si="40"/>
        <v>0</v>
      </c>
      <c r="T28" s="168">
        <f t="shared" si="40"/>
        <v>0</v>
      </c>
      <c r="U28" s="173">
        <f t="shared" si="40"/>
        <v>0</v>
      </c>
      <c r="V28" s="173">
        <f t="shared" si="40"/>
        <v>0</v>
      </c>
      <c r="W28" s="173">
        <f t="shared" si="40"/>
        <v>0</v>
      </c>
      <c r="X28" s="173">
        <f t="shared" si="40"/>
        <v>0</v>
      </c>
      <c r="Y28" s="173">
        <f t="shared" si="40"/>
        <v>0</v>
      </c>
      <c r="Z28" s="173">
        <f t="shared" si="40"/>
        <v>0</v>
      </c>
      <c r="AA28" s="173" t="e">
        <f t="shared" si="26"/>
        <v>#DIV/0!</v>
      </c>
      <c r="AB28" s="173" t="e">
        <f t="shared" si="27"/>
        <v>#DIV/0!</v>
      </c>
      <c r="AC28" s="173" t="e">
        <f t="shared" si="28"/>
        <v>#DIV/0!</v>
      </c>
      <c r="AD28" s="173" t="e">
        <f t="shared" si="29"/>
        <v>#DIV/0!</v>
      </c>
      <c r="AE28" s="173" t="e">
        <f t="shared" si="30"/>
        <v>#DIV/0!</v>
      </c>
      <c r="AF28" s="173" t="e">
        <f t="shared" si="31"/>
        <v>#DIV/0!</v>
      </c>
      <c r="AG28" s="168">
        <f>AG29</f>
        <v>0</v>
      </c>
      <c r="AH28" s="168">
        <f t="shared" ref="AH28:AL28" si="41">AH29</f>
        <v>0</v>
      </c>
      <c r="AI28" s="168">
        <f t="shared" si="41"/>
        <v>0</v>
      </c>
      <c r="AJ28" s="168">
        <f t="shared" si="41"/>
        <v>0</v>
      </c>
      <c r="AK28" s="168">
        <f t="shared" si="41"/>
        <v>0</v>
      </c>
      <c r="AL28" s="57">
        <f t="shared" si="41"/>
        <v>0</v>
      </c>
      <c r="AM28" s="118"/>
      <c r="AN28" s="119"/>
      <c r="AO28" s="12"/>
      <c r="AP28" s="12"/>
    </row>
    <row r="29" spans="1:42" ht="15.75" customHeight="1">
      <c r="A29" s="36" t="s">
        <v>232</v>
      </c>
      <c r="B29" s="36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21"/>
      <c r="V29" s="121"/>
      <c r="W29" s="121"/>
      <c r="X29" s="121"/>
      <c r="Y29" s="121"/>
      <c r="Z29" s="121"/>
      <c r="AA29" s="171"/>
      <c r="AB29" s="171"/>
      <c r="AC29" s="171"/>
      <c r="AD29" s="171"/>
      <c r="AE29" s="171"/>
      <c r="AF29" s="171"/>
      <c r="AG29" s="42"/>
      <c r="AH29" s="114"/>
      <c r="AI29" s="114"/>
      <c r="AJ29" s="114"/>
      <c r="AK29" s="114"/>
      <c r="AL29" s="114"/>
      <c r="AM29" s="115"/>
      <c r="AN29" s="1"/>
      <c r="AO29" s="12"/>
      <c r="AP29" s="12"/>
    </row>
    <row r="30" spans="1:42" ht="15.75">
      <c r="A30" s="36"/>
      <c r="B30" s="36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104"/>
      <c r="V30" s="104"/>
      <c r="W30" s="104"/>
      <c r="X30" s="104"/>
      <c r="Y30" s="104"/>
      <c r="Z30" s="104"/>
      <c r="AA30" s="172"/>
      <c r="AB30" s="172"/>
      <c r="AC30" s="172"/>
      <c r="AD30" s="172"/>
      <c r="AE30" s="172"/>
      <c r="AF30" s="172"/>
      <c r="AG30" s="42"/>
      <c r="AH30" s="38"/>
      <c r="AI30" s="38"/>
      <c r="AJ30" s="38"/>
      <c r="AK30" s="38"/>
      <c r="AL30" s="38"/>
      <c r="AM30" s="46"/>
      <c r="AN30" s="1"/>
      <c r="AO30" s="12"/>
      <c r="AP30" s="12"/>
    </row>
    <row r="31" spans="1:42" ht="17.25" customHeight="1">
      <c r="A31" s="102" t="s">
        <v>237</v>
      </c>
      <c r="B31" s="102"/>
      <c r="C31" s="57">
        <f>C32</f>
        <v>0</v>
      </c>
      <c r="D31" s="57">
        <f t="shared" ref="D31:Z31" si="42">D32</f>
        <v>0</v>
      </c>
      <c r="E31" s="57">
        <f t="shared" si="42"/>
        <v>0</v>
      </c>
      <c r="F31" s="57">
        <f t="shared" si="42"/>
        <v>0</v>
      </c>
      <c r="G31" s="57">
        <f t="shared" si="42"/>
        <v>0</v>
      </c>
      <c r="H31" s="57">
        <f t="shared" si="42"/>
        <v>0</v>
      </c>
      <c r="I31" s="57">
        <f t="shared" si="42"/>
        <v>0</v>
      </c>
      <c r="J31" s="57">
        <f t="shared" si="42"/>
        <v>0</v>
      </c>
      <c r="K31" s="57">
        <f t="shared" si="42"/>
        <v>0</v>
      </c>
      <c r="L31" s="57">
        <f t="shared" si="42"/>
        <v>0</v>
      </c>
      <c r="M31" s="57">
        <f t="shared" si="42"/>
        <v>0</v>
      </c>
      <c r="N31" s="57">
        <f t="shared" si="42"/>
        <v>0</v>
      </c>
      <c r="O31" s="57">
        <f t="shared" si="42"/>
        <v>0</v>
      </c>
      <c r="P31" s="57">
        <f t="shared" si="42"/>
        <v>0</v>
      </c>
      <c r="Q31" s="57">
        <f t="shared" si="42"/>
        <v>0</v>
      </c>
      <c r="R31" s="57">
        <f t="shared" si="42"/>
        <v>0</v>
      </c>
      <c r="S31" s="57">
        <f t="shared" si="42"/>
        <v>0</v>
      </c>
      <c r="T31" s="57">
        <f t="shared" si="42"/>
        <v>0</v>
      </c>
      <c r="U31" s="122">
        <f t="shared" si="42"/>
        <v>0</v>
      </c>
      <c r="V31" s="122">
        <f t="shared" si="42"/>
        <v>0</v>
      </c>
      <c r="W31" s="122">
        <f t="shared" si="42"/>
        <v>0</v>
      </c>
      <c r="X31" s="122">
        <f t="shared" si="42"/>
        <v>0</v>
      </c>
      <c r="Y31" s="122">
        <f t="shared" si="42"/>
        <v>0</v>
      </c>
      <c r="Z31" s="122">
        <f t="shared" si="42"/>
        <v>0</v>
      </c>
      <c r="AA31" s="173" t="e">
        <f t="shared" si="26"/>
        <v>#DIV/0!</v>
      </c>
      <c r="AB31" s="173" t="e">
        <f t="shared" si="27"/>
        <v>#DIV/0!</v>
      </c>
      <c r="AC31" s="173" t="e">
        <f t="shared" si="28"/>
        <v>#DIV/0!</v>
      </c>
      <c r="AD31" s="173" t="e">
        <f t="shared" si="29"/>
        <v>#DIV/0!</v>
      </c>
      <c r="AE31" s="173" t="e">
        <f t="shared" si="30"/>
        <v>#DIV/0!</v>
      </c>
      <c r="AF31" s="173" t="e">
        <f t="shared" si="31"/>
        <v>#DIV/0!</v>
      </c>
      <c r="AG31" s="168">
        <f>AG32</f>
        <v>0</v>
      </c>
      <c r="AH31" s="57">
        <f t="shared" ref="AH31:AL31" si="43">AH32</f>
        <v>0</v>
      </c>
      <c r="AI31" s="57">
        <f t="shared" si="43"/>
        <v>0</v>
      </c>
      <c r="AJ31" s="57">
        <f t="shared" si="43"/>
        <v>0</v>
      </c>
      <c r="AK31" s="57">
        <f t="shared" si="43"/>
        <v>0</v>
      </c>
      <c r="AL31" s="57">
        <f t="shared" si="43"/>
        <v>0</v>
      </c>
      <c r="AM31" s="46"/>
      <c r="AN31" s="1"/>
      <c r="AO31" s="12"/>
      <c r="AP31" s="12"/>
    </row>
    <row r="32" spans="1:42" ht="15.75" customHeight="1">
      <c r="A32" s="36" t="s">
        <v>232</v>
      </c>
      <c r="B32" s="120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21"/>
      <c r="V32" s="121"/>
      <c r="W32" s="121"/>
      <c r="X32" s="121"/>
      <c r="Y32" s="121"/>
      <c r="Z32" s="121"/>
      <c r="AA32" s="171"/>
      <c r="AB32" s="171"/>
      <c r="AC32" s="171"/>
      <c r="AD32" s="171"/>
      <c r="AE32" s="171"/>
      <c r="AF32" s="171"/>
      <c r="AG32" s="42"/>
      <c r="AH32" s="114"/>
      <c r="AI32" s="114"/>
      <c r="AJ32" s="114"/>
      <c r="AK32" s="114"/>
      <c r="AL32" s="114"/>
      <c r="AM32" s="46"/>
      <c r="AN32" s="1"/>
      <c r="AO32" s="12"/>
      <c r="AP32" s="12"/>
    </row>
    <row r="33" spans="1:42" ht="15.75">
      <c r="A33" s="36"/>
      <c r="B33" s="3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104"/>
      <c r="V33" s="104"/>
      <c r="W33" s="104"/>
      <c r="X33" s="104"/>
      <c r="Y33" s="104"/>
      <c r="Z33" s="104"/>
      <c r="AA33" s="172"/>
      <c r="AB33" s="172"/>
      <c r="AC33" s="172"/>
      <c r="AD33" s="172"/>
      <c r="AE33" s="172"/>
      <c r="AF33" s="172"/>
      <c r="AG33" s="42"/>
      <c r="AH33" s="38"/>
      <c r="AI33" s="38"/>
      <c r="AJ33" s="38"/>
      <c r="AK33" s="38"/>
      <c r="AL33" s="38"/>
      <c r="AM33" s="46"/>
      <c r="AN33" s="1"/>
      <c r="AO33" s="12"/>
      <c r="AP33" s="12"/>
    </row>
    <row r="34" spans="1:42" ht="33.75" customHeight="1">
      <c r="A34" s="102" t="s">
        <v>238</v>
      </c>
      <c r="B34" s="102"/>
      <c r="C34" s="57">
        <f>C35</f>
        <v>0</v>
      </c>
      <c r="D34" s="57">
        <f t="shared" ref="D34:AA34" si="44">D35</f>
        <v>0</v>
      </c>
      <c r="E34" s="57">
        <f t="shared" si="44"/>
        <v>0</v>
      </c>
      <c r="F34" s="57">
        <f t="shared" si="44"/>
        <v>0</v>
      </c>
      <c r="G34" s="57">
        <f t="shared" si="44"/>
        <v>0</v>
      </c>
      <c r="H34" s="57">
        <f t="shared" si="44"/>
        <v>0</v>
      </c>
      <c r="I34" s="57">
        <f t="shared" si="44"/>
        <v>0</v>
      </c>
      <c r="J34" s="57">
        <f t="shared" si="44"/>
        <v>0</v>
      </c>
      <c r="K34" s="57">
        <f t="shared" si="44"/>
        <v>0</v>
      </c>
      <c r="L34" s="57">
        <f t="shared" si="44"/>
        <v>0</v>
      </c>
      <c r="M34" s="57">
        <f t="shared" si="44"/>
        <v>0</v>
      </c>
      <c r="N34" s="57">
        <f t="shared" si="44"/>
        <v>0</v>
      </c>
      <c r="O34" s="57">
        <f t="shared" si="44"/>
        <v>0</v>
      </c>
      <c r="P34" s="57">
        <f t="shared" si="44"/>
        <v>0</v>
      </c>
      <c r="Q34" s="57">
        <f t="shared" si="44"/>
        <v>0</v>
      </c>
      <c r="R34" s="57">
        <f t="shared" si="44"/>
        <v>0</v>
      </c>
      <c r="S34" s="57">
        <f t="shared" si="44"/>
        <v>0</v>
      </c>
      <c r="T34" s="57">
        <f t="shared" si="44"/>
        <v>0</v>
      </c>
      <c r="U34" s="122">
        <f t="shared" si="44"/>
        <v>0</v>
      </c>
      <c r="V34" s="122">
        <f t="shared" si="44"/>
        <v>0</v>
      </c>
      <c r="W34" s="122">
        <f t="shared" si="44"/>
        <v>0</v>
      </c>
      <c r="X34" s="122">
        <f t="shared" si="44"/>
        <v>0</v>
      </c>
      <c r="Y34" s="122">
        <f t="shared" si="44"/>
        <v>0</v>
      </c>
      <c r="Z34" s="122">
        <f t="shared" si="44"/>
        <v>0</v>
      </c>
      <c r="AA34" s="173">
        <f t="shared" si="44"/>
        <v>0</v>
      </c>
      <c r="AB34" s="173" t="e">
        <f t="shared" si="27"/>
        <v>#DIV/0!</v>
      </c>
      <c r="AC34" s="173" t="e">
        <f t="shared" si="28"/>
        <v>#DIV/0!</v>
      </c>
      <c r="AD34" s="173" t="e">
        <f t="shared" si="29"/>
        <v>#DIV/0!</v>
      </c>
      <c r="AE34" s="173" t="e">
        <f t="shared" si="30"/>
        <v>#DIV/0!</v>
      </c>
      <c r="AF34" s="173" t="e">
        <f t="shared" si="31"/>
        <v>#DIV/0!</v>
      </c>
      <c r="AG34" s="168">
        <f>AG35</f>
        <v>0</v>
      </c>
      <c r="AH34" s="57">
        <f t="shared" ref="AH34:AL34" si="45">AH35</f>
        <v>0</v>
      </c>
      <c r="AI34" s="57">
        <f t="shared" si="45"/>
        <v>0</v>
      </c>
      <c r="AJ34" s="57">
        <f t="shared" si="45"/>
        <v>0</v>
      </c>
      <c r="AK34" s="57">
        <f t="shared" si="45"/>
        <v>0</v>
      </c>
      <c r="AL34" s="57">
        <f t="shared" si="45"/>
        <v>0</v>
      </c>
      <c r="AM34" s="46"/>
      <c r="AN34" s="1"/>
      <c r="AO34" s="12"/>
      <c r="AP34" s="12"/>
    </row>
    <row r="35" spans="1:42" ht="15.75" customHeight="1">
      <c r="A35" s="36" t="s">
        <v>232</v>
      </c>
      <c r="B35" s="120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14"/>
      <c r="AH35" s="114"/>
      <c r="AI35" s="114"/>
      <c r="AJ35" s="114"/>
      <c r="AK35" s="114"/>
      <c r="AL35" s="114"/>
      <c r="AM35" s="46"/>
      <c r="AN35" s="1"/>
      <c r="AO35" s="12"/>
      <c r="AP35" s="12"/>
    </row>
    <row r="36" spans="1:42" ht="15.75">
      <c r="A36" s="36"/>
      <c r="B36" s="36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38"/>
      <c r="AH36" s="38"/>
      <c r="AI36" s="38"/>
      <c r="AJ36" s="38"/>
      <c r="AK36" s="38"/>
      <c r="AL36" s="38"/>
      <c r="AM36" s="46"/>
      <c r="AN36" s="1"/>
      <c r="AO36" s="12"/>
      <c r="AP36" s="12"/>
    </row>
    <row r="37" spans="1:42" ht="37.5" customHeight="1">
      <c r="A37" s="102" t="s">
        <v>239</v>
      </c>
      <c r="B37" s="102"/>
      <c r="C37" s="57">
        <f>C38</f>
        <v>0</v>
      </c>
      <c r="D37" s="57">
        <f t="shared" ref="D37:Z37" si="46">D38</f>
        <v>0</v>
      </c>
      <c r="E37" s="57">
        <f t="shared" si="46"/>
        <v>0</v>
      </c>
      <c r="F37" s="57">
        <f t="shared" si="46"/>
        <v>0</v>
      </c>
      <c r="G37" s="57">
        <f t="shared" si="46"/>
        <v>0</v>
      </c>
      <c r="H37" s="57">
        <f t="shared" si="46"/>
        <v>0</v>
      </c>
      <c r="I37" s="57">
        <f t="shared" si="46"/>
        <v>0</v>
      </c>
      <c r="J37" s="57">
        <f t="shared" si="46"/>
        <v>0</v>
      </c>
      <c r="K37" s="57">
        <f t="shared" si="46"/>
        <v>0</v>
      </c>
      <c r="L37" s="57">
        <f t="shared" si="46"/>
        <v>0</v>
      </c>
      <c r="M37" s="57">
        <f t="shared" si="46"/>
        <v>0</v>
      </c>
      <c r="N37" s="57">
        <f t="shared" si="46"/>
        <v>0</v>
      </c>
      <c r="O37" s="57">
        <f t="shared" si="46"/>
        <v>0</v>
      </c>
      <c r="P37" s="57">
        <f t="shared" si="46"/>
        <v>0</v>
      </c>
      <c r="Q37" s="57">
        <f t="shared" si="46"/>
        <v>0</v>
      </c>
      <c r="R37" s="57">
        <f t="shared" si="46"/>
        <v>0</v>
      </c>
      <c r="S37" s="57">
        <f t="shared" si="46"/>
        <v>0</v>
      </c>
      <c r="T37" s="57">
        <f t="shared" si="46"/>
        <v>0</v>
      </c>
      <c r="U37" s="122">
        <f t="shared" si="46"/>
        <v>0</v>
      </c>
      <c r="V37" s="122">
        <f t="shared" si="46"/>
        <v>0</v>
      </c>
      <c r="W37" s="122">
        <f t="shared" si="46"/>
        <v>0</v>
      </c>
      <c r="X37" s="122">
        <f t="shared" si="46"/>
        <v>0</v>
      </c>
      <c r="Y37" s="122">
        <f t="shared" si="46"/>
        <v>0</v>
      </c>
      <c r="Z37" s="122">
        <f t="shared" si="46"/>
        <v>0</v>
      </c>
      <c r="AA37" s="122" t="e">
        <f t="shared" ref="AA37:AA49" si="47">AG37/U37/12*1000000</f>
        <v>#DIV/0!</v>
      </c>
      <c r="AB37" s="122" t="e">
        <f t="shared" ref="AB37:AB49" si="48">AH37/V37/12*1000000</f>
        <v>#DIV/0!</v>
      </c>
      <c r="AC37" s="122" t="e">
        <f t="shared" ref="AC37:AC49" si="49">AI37/W37/12*1000000</f>
        <v>#DIV/0!</v>
      </c>
      <c r="AD37" s="122" t="e">
        <f t="shared" ref="AD37:AD49" si="50">AJ37/X37/12*1000000</f>
        <v>#DIV/0!</v>
      </c>
      <c r="AE37" s="122" t="e">
        <f t="shared" ref="AE37:AE49" si="51">AK37/Y37/12*1000000</f>
        <v>#DIV/0!</v>
      </c>
      <c r="AF37" s="122" t="e">
        <f t="shared" ref="AF37:AF49" si="52">AL37/Z37/12*1000000</f>
        <v>#DIV/0!</v>
      </c>
      <c r="AG37" s="57">
        <f>AG38</f>
        <v>0</v>
      </c>
      <c r="AH37" s="57">
        <f t="shared" ref="AH37:AL37" si="53">AH38</f>
        <v>0</v>
      </c>
      <c r="AI37" s="57">
        <f t="shared" si="53"/>
        <v>0</v>
      </c>
      <c r="AJ37" s="57">
        <f t="shared" si="53"/>
        <v>0</v>
      </c>
      <c r="AK37" s="57">
        <f t="shared" si="53"/>
        <v>0</v>
      </c>
      <c r="AL37" s="57">
        <f t="shared" si="53"/>
        <v>0</v>
      </c>
      <c r="AM37" s="46"/>
      <c r="AN37" s="1"/>
      <c r="AO37" s="12"/>
      <c r="AP37" s="12"/>
    </row>
    <row r="38" spans="1:42" ht="15.75" customHeight="1">
      <c r="A38" s="36" t="s">
        <v>232</v>
      </c>
      <c r="B38" s="120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21"/>
      <c r="V38" s="121"/>
      <c r="W38" s="121"/>
      <c r="X38" s="121"/>
      <c r="Y38" s="121"/>
      <c r="Z38" s="121"/>
      <c r="AA38" s="217"/>
      <c r="AB38" s="217"/>
      <c r="AC38" s="217"/>
      <c r="AD38" s="217"/>
      <c r="AE38" s="217"/>
      <c r="AF38" s="217"/>
      <c r="AG38" s="114"/>
      <c r="AH38" s="114"/>
      <c r="AI38" s="114"/>
      <c r="AJ38" s="114"/>
      <c r="AK38" s="114"/>
      <c r="AL38" s="114"/>
      <c r="AM38" s="46"/>
      <c r="AN38" s="1"/>
      <c r="AO38" s="12"/>
      <c r="AP38" s="12"/>
    </row>
    <row r="39" spans="1:42" ht="15.75">
      <c r="A39" s="36"/>
      <c r="B39" s="36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38"/>
      <c r="AH39" s="38"/>
      <c r="AI39" s="38"/>
      <c r="AJ39" s="38"/>
      <c r="AK39" s="38"/>
      <c r="AL39" s="38"/>
      <c r="AM39" s="46"/>
      <c r="AN39" s="1"/>
      <c r="AO39" s="12"/>
      <c r="AP39" s="12"/>
    </row>
    <row r="40" spans="1:42" ht="31.5">
      <c r="A40" s="98" t="s">
        <v>451</v>
      </c>
      <c r="B40" s="98"/>
      <c r="C40" s="101">
        <f>C42</f>
        <v>0</v>
      </c>
      <c r="D40" s="101">
        <f t="shared" ref="D40:Z40" si="54">D42</f>
        <v>0</v>
      </c>
      <c r="E40" s="101">
        <f t="shared" si="54"/>
        <v>0</v>
      </c>
      <c r="F40" s="101">
        <f t="shared" si="54"/>
        <v>0</v>
      </c>
      <c r="G40" s="101">
        <f t="shared" si="54"/>
        <v>0</v>
      </c>
      <c r="H40" s="101">
        <f t="shared" si="54"/>
        <v>0</v>
      </c>
      <c r="I40" s="101">
        <f t="shared" si="54"/>
        <v>0</v>
      </c>
      <c r="J40" s="101">
        <f t="shared" si="54"/>
        <v>0</v>
      </c>
      <c r="K40" s="101">
        <f t="shared" si="54"/>
        <v>0</v>
      </c>
      <c r="L40" s="101">
        <f t="shared" si="54"/>
        <v>0</v>
      </c>
      <c r="M40" s="101">
        <f t="shared" si="54"/>
        <v>0</v>
      </c>
      <c r="N40" s="101">
        <f t="shared" si="54"/>
        <v>0</v>
      </c>
      <c r="O40" s="101">
        <f t="shared" si="54"/>
        <v>0</v>
      </c>
      <c r="P40" s="101">
        <f t="shared" si="54"/>
        <v>0</v>
      </c>
      <c r="Q40" s="101">
        <f t="shared" si="54"/>
        <v>0</v>
      </c>
      <c r="R40" s="101">
        <f t="shared" si="54"/>
        <v>0</v>
      </c>
      <c r="S40" s="101">
        <f t="shared" si="54"/>
        <v>0</v>
      </c>
      <c r="T40" s="101">
        <f t="shared" si="54"/>
        <v>0</v>
      </c>
      <c r="U40" s="105">
        <f t="shared" si="54"/>
        <v>0</v>
      </c>
      <c r="V40" s="105">
        <f t="shared" si="54"/>
        <v>0</v>
      </c>
      <c r="W40" s="105">
        <f t="shared" si="54"/>
        <v>0</v>
      </c>
      <c r="X40" s="105">
        <f t="shared" si="54"/>
        <v>0</v>
      </c>
      <c r="Y40" s="105">
        <f t="shared" si="54"/>
        <v>0</v>
      </c>
      <c r="Z40" s="105">
        <f t="shared" si="54"/>
        <v>0</v>
      </c>
      <c r="AA40" s="105" t="e">
        <f t="shared" ref="AA40:AA47" si="55">AG40/U40/12*1000000</f>
        <v>#DIV/0!</v>
      </c>
      <c r="AB40" s="105" t="e">
        <f t="shared" ref="AB40:AB47" si="56">AH40/V40/12*1000000</f>
        <v>#DIV/0!</v>
      </c>
      <c r="AC40" s="105" t="e">
        <f t="shared" ref="AC40:AC47" si="57">AI40/W40/12*1000000</f>
        <v>#DIV/0!</v>
      </c>
      <c r="AD40" s="105" t="e">
        <f t="shared" ref="AD40:AD47" si="58">AJ40/X40/12*1000000</f>
        <v>#DIV/0!</v>
      </c>
      <c r="AE40" s="105" t="e">
        <f t="shared" ref="AE40:AE47" si="59">AK40/Y40/12*1000000</f>
        <v>#DIV/0!</v>
      </c>
      <c r="AF40" s="105" t="e">
        <f t="shared" ref="AF40:AF47" si="60">AL40/Z40/12*1000000</f>
        <v>#DIV/0!</v>
      </c>
      <c r="AG40" s="101">
        <f>AG41</f>
        <v>0</v>
      </c>
      <c r="AH40" s="101">
        <f t="shared" ref="AH40:AL40" si="61">AH41</f>
        <v>0</v>
      </c>
      <c r="AI40" s="101">
        <f t="shared" si="61"/>
        <v>0</v>
      </c>
      <c r="AJ40" s="101">
        <f t="shared" si="61"/>
        <v>0</v>
      </c>
      <c r="AK40" s="101">
        <f t="shared" si="61"/>
        <v>0</v>
      </c>
      <c r="AL40" s="101">
        <f t="shared" si="61"/>
        <v>0</v>
      </c>
      <c r="AM40" s="46"/>
      <c r="AN40" s="1"/>
      <c r="AO40" s="12"/>
      <c r="AP40" s="12"/>
    </row>
    <row r="41" spans="1:42" ht="15.75" customHeight="1">
      <c r="A41" s="36" t="s">
        <v>30</v>
      </c>
      <c r="B41" s="120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21"/>
      <c r="V41" s="121"/>
      <c r="W41" s="121"/>
      <c r="X41" s="121"/>
      <c r="Y41" s="121"/>
      <c r="Z41" s="121"/>
      <c r="AA41" s="217"/>
      <c r="AB41" s="217"/>
      <c r="AC41" s="217"/>
      <c r="AD41" s="217"/>
      <c r="AE41" s="217"/>
      <c r="AF41" s="217"/>
      <c r="AG41" s="114"/>
      <c r="AH41" s="114"/>
      <c r="AI41" s="114"/>
      <c r="AJ41" s="114"/>
      <c r="AK41" s="114"/>
      <c r="AL41" s="114"/>
      <c r="AM41" s="46"/>
      <c r="AN41" s="1"/>
      <c r="AO41" s="12"/>
      <c r="AP41" s="12"/>
    </row>
    <row r="42" spans="1:42" ht="31.5">
      <c r="A42" s="169" t="s">
        <v>240</v>
      </c>
      <c r="B42" s="102"/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122">
        <v>0</v>
      </c>
      <c r="V42" s="122">
        <v>0</v>
      </c>
      <c r="W42" s="122">
        <v>0</v>
      </c>
      <c r="X42" s="122">
        <v>0</v>
      </c>
      <c r="Y42" s="122">
        <v>0</v>
      </c>
      <c r="Z42" s="122">
        <v>0</v>
      </c>
      <c r="AA42" s="122" t="e">
        <f t="shared" si="55"/>
        <v>#DIV/0!</v>
      </c>
      <c r="AB42" s="122" t="e">
        <f t="shared" si="56"/>
        <v>#DIV/0!</v>
      </c>
      <c r="AC42" s="122" t="e">
        <f t="shared" si="57"/>
        <v>#DIV/0!</v>
      </c>
      <c r="AD42" s="122" t="e">
        <f t="shared" si="58"/>
        <v>#DIV/0!</v>
      </c>
      <c r="AE42" s="122" t="e">
        <f t="shared" si="59"/>
        <v>#DIV/0!</v>
      </c>
      <c r="AF42" s="122" t="e">
        <f t="shared" si="60"/>
        <v>#DIV/0!</v>
      </c>
      <c r="AG42" s="57">
        <v>0</v>
      </c>
      <c r="AH42" s="57">
        <v>0</v>
      </c>
      <c r="AI42" s="57">
        <v>0</v>
      </c>
      <c r="AJ42" s="57">
        <v>0</v>
      </c>
      <c r="AK42" s="57">
        <v>0</v>
      </c>
      <c r="AL42" s="57">
        <v>0</v>
      </c>
      <c r="AM42" s="115"/>
      <c r="AN42" s="1"/>
      <c r="AO42" s="12"/>
      <c r="AP42" s="12"/>
    </row>
    <row r="43" spans="1:42" ht="19.5" customHeight="1">
      <c r="A43" s="36" t="s">
        <v>232</v>
      </c>
      <c r="B43" s="120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21"/>
      <c r="V43" s="121"/>
      <c r="W43" s="121"/>
      <c r="X43" s="121"/>
      <c r="Y43" s="121"/>
      <c r="Z43" s="121"/>
      <c r="AA43" s="217"/>
      <c r="AB43" s="217"/>
      <c r="AC43" s="217"/>
      <c r="AD43" s="217"/>
      <c r="AE43" s="217"/>
      <c r="AF43" s="217"/>
      <c r="AG43" s="114"/>
      <c r="AH43" s="114"/>
      <c r="AI43" s="114"/>
      <c r="AJ43" s="114"/>
      <c r="AK43" s="114"/>
      <c r="AL43" s="114"/>
      <c r="AM43" s="46"/>
      <c r="AN43" s="1"/>
      <c r="AO43" s="12"/>
      <c r="AP43" s="12"/>
    </row>
    <row r="44" spans="1:42" ht="18.75" customHeight="1">
      <c r="A44" s="103"/>
      <c r="B44" s="36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38"/>
      <c r="AH44" s="38"/>
      <c r="AI44" s="38"/>
      <c r="AJ44" s="38"/>
      <c r="AK44" s="38"/>
      <c r="AL44" s="38"/>
      <c r="AM44" s="46"/>
      <c r="AN44" s="1"/>
      <c r="AO44" s="12"/>
      <c r="AP44" s="12"/>
    </row>
    <row r="45" spans="1:42" ht="51.75" customHeight="1">
      <c r="A45" s="98" t="s">
        <v>452</v>
      </c>
      <c r="B45" s="98"/>
      <c r="C45" s="101">
        <f>C47</f>
        <v>0</v>
      </c>
      <c r="D45" s="101">
        <f t="shared" ref="D45:AL45" si="62">D47</f>
        <v>0</v>
      </c>
      <c r="E45" s="101">
        <f t="shared" si="62"/>
        <v>0</v>
      </c>
      <c r="F45" s="101">
        <f t="shared" si="62"/>
        <v>0</v>
      </c>
      <c r="G45" s="101">
        <f t="shared" si="62"/>
        <v>0</v>
      </c>
      <c r="H45" s="101">
        <f t="shared" si="62"/>
        <v>0</v>
      </c>
      <c r="I45" s="101">
        <f t="shared" si="62"/>
        <v>0</v>
      </c>
      <c r="J45" s="101">
        <f t="shared" si="62"/>
        <v>0</v>
      </c>
      <c r="K45" s="101">
        <f t="shared" si="62"/>
        <v>0</v>
      </c>
      <c r="L45" s="101">
        <f t="shared" si="62"/>
        <v>0</v>
      </c>
      <c r="M45" s="101">
        <f t="shared" si="62"/>
        <v>0</v>
      </c>
      <c r="N45" s="101">
        <f t="shared" si="62"/>
        <v>0</v>
      </c>
      <c r="O45" s="101">
        <f t="shared" si="62"/>
        <v>0</v>
      </c>
      <c r="P45" s="101">
        <f t="shared" si="62"/>
        <v>0</v>
      </c>
      <c r="Q45" s="101">
        <f t="shared" si="62"/>
        <v>0</v>
      </c>
      <c r="R45" s="101">
        <f t="shared" si="62"/>
        <v>0</v>
      </c>
      <c r="S45" s="101">
        <f t="shared" si="62"/>
        <v>0</v>
      </c>
      <c r="T45" s="101">
        <f t="shared" si="62"/>
        <v>0</v>
      </c>
      <c r="U45" s="105">
        <f t="shared" si="62"/>
        <v>115</v>
      </c>
      <c r="V45" s="105">
        <f t="shared" si="62"/>
        <v>124</v>
      </c>
      <c r="W45" s="105">
        <f t="shared" si="62"/>
        <v>124</v>
      </c>
      <c r="X45" s="105">
        <f t="shared" si="62"/>
        <v>124</v>
      </c>
      <c r="Y45" s="105">
        <f t="shared" si="62"/>
        <v>124</v>
      </c>
      <c r="Z45" s="105">
        <f t="shared" si="62"/>
        <v>124</v>
      </c>
      <c r="AA45" s="105">
        <f t="shared" si="55"/>
        <v>9927.536231884058</v>
      </c>
      <c r="AB45" s="105">
        <f t="shared" si="56"/>
        <v>11088.709677419354</v>
      </c>
      <c r="AC45" s="105">
        <f t="shared" si="57"/>
        <v>10887.096774193549</v>
      </c>
      <c r="AD45" s="105">
        <f t="shared" si="58"/>
        <v>11290.322580645163</v>
      </c>
      <c r="AE45" s="105">
        <f t="shared" si="59"/>
        <v>11760.752688172044</v>
      </c>
      <c r="AF45" s="105">
        <f t="shared" si="60"/>
        <v>12231.182795698924</v>
      </c>
      <c r="AG45" s="101">
        <f t="shared" si="62"/>
        <v>13.7</v>
      </c>
      <c r="AH45" s="101">
        <f t="shared" si="62"/>
        <v>16.5</v>
      </c>
      <c r="AI45" s="101">
        <f t="shared" si="62"/>
        <v>16.2</v>
      </c>
      <c r="AJ45" s="101">
        <f t="shared" si="62"/>
        <v>16.8</v>
      </c>
      <c r="AK45" s="101">
        <f t="shared" si="62"/>
        <v>17.5</v>
      </c>
      <c r="AL45" s="101">
        <f t="shared" si="62"/>
        <v>18.2</v>
      </c>
      <c r="AM45" s="117"/>
      <c r="AN45" s="12"/>
      <c r="AO45" s="12"/>
      <c r="AP45" s="12"/>
    </row>
    <row r="46" spans="1:42" ht="15.75">
      <c r="A46" s="41" t="s">
        <v>232</v>
      </c>
      <c r="B46" s="120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21"/>
      <c r="V46" s="121"/>
      <c r="W46" s="121"/>
      <c r="X46" s="121"/>
      <c r="Y46" s="121"/>
      <c r="Z46" s="121"/>
      <c r="AA46" s="217"/>
      <c r="AB46" s="217"/>
      <c r="AC46" s="217"/>
      <c r="AD46" s="217"/>
      <c r="AE46" s="217"/>
      <c r="AF46" s="217"/>
      <c r="AG46" s="123"/>
      <c r="AH46" s="123"/>
      <c r="AI46" s="123"/>
      <c r="AJ46" s="123"/>
      <c r="AK46" s="123"/>
      <c r="AL46" s="123"/>
      <c r="AM46" s="115"/>
      <c r="AN46" s="125"/>
      <c r="AO46" s="12"/>
      <c r="AP46" s="12"/>
    </row>
    <row r="47" spans="1:42" ht="15.75">
      <c r="A47" s="41" t="s">
        <v>301</v>
      </c>
      <c r="B47" s="41" t="s">
        <v>360</v>
      </c>
      <c r="C47" s="42">
        <v>0</v>
      </c>
      <c r="D47" s="42">
        <v>0</v>
      </c>
      <c r="E47" s="42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104">
        <v>115</v>
      </c>
      <c r="V47" s="104">
        <v>124</v>
      </c>
      <c r="W47" s="104">
        <v>124</v>
      </c>
      <c r="X47" s="104">
        <v>124</v>
      </c>
      <c r="Y47" s="104">
        <v>124</v>
      </c>
      <c r="Z47" s="104">
        <v>124</v>
      </c>
      <c r="AA47" s="104">
        <f t="shared" si="55"/>
        <v>9927.536231884058</v>
      </c>
      <c r="AB47" s="104">
        <f t="shared" si="56"/>
        <v>11088.709677419354</v>
      </c>
      <c r="AC47" s="104">
        <f t="shared" si="57"/>
        <v>10887.096774193549</v>
      </c>
      <c r="AD47" s="104">
        <f t="shared" si="58"/>
        <v>11290.322580645163</v>
      </c>
      <c r="AE47" s="104">
        <f t="shared" si="59"/>
        <v>11760.752688172044</v>
      </c>
      <c r="AF47" s="104">
        <f t="shared" si="60"/>
        <v>12231.182795698924</v>
      </c>
      <c r="AG47" s="38">
        <v>13.7</v>
      </c>
      <c r="AH47" s="38">
        <v>16.5</v>
      </c>
      <c r="AI47" s="38">
        <v>16.2</v>
      </c>
      <c r="AJ47" s="38">
        <v>16.8</v>
      </c>
      <c r="AK47" s="38">
        <v>17.5</v>
      </c>
      <c r="AL47" s="38">
        <v>18.2</v>
      </c>
      <c r="AM47" s="46"/>
      <c r="AN47" s="12"/>
      <c r="AO47" s="12"/>
      <c r="AP47" s="12"/>
    </row>
    <row r="48" spans="1:42" ht="15.75">
      <c r="A48" s="36"/>
      <c r="B48" s="36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38"/>
      <c r="AH48" s="38"/>
      <c r="AI48" s="38"/>
      <c r="AJ48" s="38"/>
      <c r="AK48" s="38"/>
      <c r="AL48" s="38"/>
      <c r="AM48" s="46"/>
      <c r="AN48" s="12"/>
      <c r="AO48" s="12"/>
      <c r="AP48" s="12"/>
    </row>
    <row r="49" spans="1:42" ht="69" customHeight="1">
      <c r="A49" s="98" t="s">
        <v>453</v>
      </c>
      <c r="B49" s="98"/>
      <c r="C49" s="101">
        <f>C50</f>
        <v>0</v>
      </c>
      <c r="D49" s="101">
        <f t="shared" ref="D49:Z49" si="63">D50</f>
        <v>0</v>
      </c>
      <c r="E49" s="101">
        <f t="shared" si="63"/>
        <v>0</v>
      </c>
      <c r="F49" s="101">
        <f t="shared" si="63"/>
        <v>0</v>
      </c>
      <c r="G49" s="101">
        <f t="shared" si="63"/>
        <v>0</v>
      </c>
      <c r="H49" s="101">
        <f t="shared" si="63"/>
        <v>0</v>
      </c>
      <c r="I49" s="101">
        <f t="shared" si="63"/>
        <v>0</v>
      </c>
      <c r="J49" s="101">
        <f t="shared" si="63"/>
        <v>0</v>
      </c>
      <c r="K49" s="101">
        <f t="shared" si="63"/>
        <v>0</v>
      </c>
      <c r="L49" s="101">
        <f t="shared" si="63"/>
        <v>0</v>
      </c>
      <c r="M49" s="101">
        <f t="shared" si="63"/>
        <v>0</v>
      </c>
      <c r="N49" s="101">
        <f t="shared" si="63"/>
        <v>0</v>
      </c>
      <c r="O49" s="101">
        <f t="shared" si="63"/>
        <v>0</v>
      </c>
      <c r="P49" s="101">
        <f t="shared" si="63"/>
        <v>0</v>
      </c>
      <c r="Q49" s="101">
        <f t="shared" si="63"/>
        <v>0</v>
      </c>
      <c r="R49" s="101">
        <f t="shared" si="63"/>
        <v>0</v>
      </c>
      <c r="S49" s="101">
        <f t="shared" si="63"/>
        <v>0</v>
      </c>
      <c r="T49" s="101">
        <f t="shared" si="63"/>
        <v>0</v>
      </c>
      <c r="U49" s="105">
        <f t="shared" si="63"/>
        <v>0</v>
      </c>
      <c r="V49" s="105">
        <f t="shared" si="63"/>
        <v>0</v>
      </c>
      <c r="W49" s="105">
        <f t="shared" si="63"/>
        <v>0</v>
      </c>
      <c r="X49" s="105">
        <f t="shared" si="63"/>
        <v>0</v>
      </c>
      <c r="Y49" s="105">
        <f t="shared" si="63"/>
        <v>0</v>
      </c>
      <c r="Z49" s="105">
        <f t="shared" si="63"/>
        <v>0</v>
      </c>
      <c r="AA49" s="105" t="e">
        <f t="shared" si="47"/>
        <v>#DIV/0!</v>
      </c>
      <c r="AB49" s="105" t="e">
        <f t="shared" si="48"/>
        <v>#DIV/0!</v>
      </c>
      <c r="AC49" s="105" t="e">
        <f t="shared" si="49"/>
        <v>#DIV/0!</v>
      </c>
      <c r="AD49" s="105" t="e">
        <f t="shared" si="50"/>
        <v>#DIV/0!</v>
      </c>
      <c r="AE49" s="105" t="e">
        <f t="shared" si="51"/>
        <v>#DIV/0!</v>
      </c>
      <c r="AF49" s="105" t="e">
        <f t="shared" si="52"/>
        <v>#DIV/0!</v>
      </c>
      <c r="AG49" s="101">
        <f>AG50</f>
        <v>0</v>
      </c>
      <c r="AH49" s="101">
        <f t="shared" ref="AH49:AL49" si="64">AH50</f>
        <v>0</v>
      </c>
      <c r="AI49" s="101">
        <f t="shared" si="64"/>
        <v>0</v>
      </c>
      <c r="AJ49" s="101">
        <f t="shared" si="64"/>
        <v>0</v>
      </c>
      <c r="AK49" s="101">
        <f t="shared" si="64"/>
        <v>0</v>
      </c>
      <c r="AL49" s="101">
        <f t="shared" si="64"/>
        <v>0</v>
      </c>
      <c r="AM49" s="46"/>
      <c r="AN49" s="12"/>
      <c r="AO49" s="12"/>
      <c r="AP49" s="12"/>
    </row>
    <row r="50" spans="1:42" ht="15.75">
      <c r="A50" s="36" t="s">
        <v>232</v>
      </c>
      <c r="B50" s="36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38"/>
      <c r="AH50" s="38"/>
      <c r="AI50" s="38"/>
      <c r="AJ50" s="38"/>
      <c r="AK50" s="38"/>
      <c r="AL50" s="38"/>
      <c r="AM50" s="46"/>
      <c r="AN50" s="12"/>
      <c r="AO50" s="12"/>
      <c r="AP50" s="12"/>
    </row>
    <row r="51" spans="1:42" ht="15.75">
      <c r="A51" s="36"/>
      <c r="B51" s="36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38"/>
      <c r="AH51" s="38"/>
      <c r="AI51" s="38"/>
      <c r="AJ51" s="38"/>
      <c r="AK51" s="38"/>
      <c r="AL51" s="38"/>
      <c r="AM51" s="46"/>
      <c r="AN51" s="12"/>
      <c r="AO51" s="12"/>
      <c r="AP51" s="12"/>
    </row>
    <row r="52" spans="1:42" ht="15.75">
      <c r="A52" s="98" t="s">
        <v>382</v>
      </c>
      <c r="B52" s="98"/>
      <c r="C52" s="101">
        <f>C54+C55</f>
        <v>153.4</v>
      </c>
      <c r="D52" s="101">
        <f t="shared" ref="D52:H52" si="65">D54+D55</f>
        <v>208</v>
      </c>
      <c r="E52" s="101">
        <f t="shared" si="65"/>
        <v>232.2</v>
      </c>
      <c r="F52" s="101">
        <f t="shared" si="65"/>
        <v>243.6</v>
      </c>
      <c r="G52" s="101">
        <f t="shared" si="65"/>
        <v>255.8</v>
      </c>
      <c r="H52" s="101">
        <f t="shared" si="65"/>
        <v>268.10000000000002</v>
      </c>
      <c r="I52" s="101">
        <f>I54+I55</f>
        <v>156.19999999999999</v>
      </c>
      <c r="J52" s="101">
        <f t="shared" ref="J52:Z52" si="66">J54+J55</f>
        <v>214.9</v>
      </c>
      <c r="K52" s="101">
        <f t="shared" si="66"/>
        <v>232.2</v>
      </c>
      <c r="L52" s="101">
        <f t="shared" si="66"/>
        <v>243.6</v>
      </c>
      <c r="M52" s="101">
        <f t="shared" si="66"/>
        <v>255.8</v>
      </c>
      <c r="N52" s="101">
        <f t="shared" si="66"/>
        <v>268.10000000000002</v>
      </c>
      <c r="O52" s="101">
        <f t="shared" si="66"/>
        <v>8.6530000000000005</v>
      </c>
      <c r="P52" s="101">
        <f t="shared" si="66"/>
        <v>27.056000000000001</v>
      </c>
      <c r="Q52" s="101">
        <f t="shared" si="66"/>
        <v>20.306999999999999</v>
      </c>
      <c r="R52" s="101">
        <f t="shared" si="66"/>
        <v>12.662000000000001</v>
      </c>
      <c r="S52" s="101">
        <f t="shared" si="66"/>
        <v>14.010999999999999</v>
      </c>
      <c r="T52" s="101">
        <f t="shared" si="66"/>
        <v>14.629999999999999</v>
      </c>
      <c r="U52" s="105">
        <f t="shared" si="66"/>
        <v>201</v>
      </c>
      <c r="V52" s="105">
        <f t="shared" si="66"/>
        <v>184</v>
      </c>
      <c r="W52" s="105">
        <f t="shared" si="66"/>
        <v>186</v>
      </c>
      <c r="X52" s="105">
        <f t="shared" si="66"/>
        <v>186</v>
      </c>
      <c r="Y52" s="105">
        <f t="shared" si="66"/>
        <v>186</v>
      </c>
      <c r="Z52" s="105">
        <f t="shared" si="66"/>
        <v>186</v>
      </c>
      <c r="AA52" s="105">
        <f t="shared" ref="AA52" si="67">AG52/U52/12*1000000</f>
        <v>18204.394693200662</v>
      </c>
      <c r="AB52" s="105">
        <f t="shared" ref="AB52" si="68">AH52/V52/12*1000000</f>
        <v>27109.148550724636</v>
      </c>
      <c r="AC52" s="105">
        <f t="shared" ref="AC52" si="69">AI52/W52/12*1000000</f>
        <v>28230.286738351253</v>
      </c>
      <c r="AD52" s="105">
        <f t="shared" ref="AD52" si="70">AJ52/X52/12*1000000</f>
        <v>29009.408602150535</v>
      </c>
      <c r="AE52" s="105">
        <f t="shared" ref="AE52" si="71">AK52/Y52/12*1000000</f>
        <v>29708.781362007168</v>
      </c>
      <c r="AF52" s="105">
        <f t="shared" ref="AF52" si="72">AL52/Z52/12*1000000</f>
        <v>30094.982078853045</v>
      </c>
      <c r="AG52" s="101">
        <f>AG54+AG55</f>
        <v>43.908999999999999</v>
      </c>
      <c r="AH52" s="101">
        <f t="shared" ref="AH52:AL52" si="73">AH54+AH55</f>
        <v>59.856999999999999</v>
      </c>
      <c r="AI52" s="101">
        <f t="shared" si="73"/>
        <v>63.01</v>
      </c>
      <c r="AJ52" s="101">
        <f t="shared" si="73"/>
        <v>64.748999999999995</v>
      </c>
      <c r="AK52" s="101">
        <f t="shared" si="73"/>
        <v>66.31</v>
      </c>
      <c r="AL52" s="101">
        <f t="shared" si="73"/>
        <v>67.171999999999997</v>
      </c>
      <c r="AM52" s="46"/>
      <c r="AN52" s="12"/>
      <c r="AO52" s="12"/>
      <c r="AP52" s="12"/>
    </row>
    <row r="53" spans="1:42" ht="15.75">
      <c r="A53" s="36" t="s">
        <v>232</v>
      </c>
      <c r="B53" s="120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14"/>
      <c r="AH53" s="114"/>
      <c r="AI53" s="114"/>
      <c r="AJ53" s="114"/>
      <c r="AK53" s="114"/>
      <c r="AL53" s="114"/>
      <c r="AM53" s="115"/>
      <c r="AN53" s="125"/>
      <c r="AO53" s="12"/>
      <c r="AP53" s="12"/>
    </row>
    <row r="54" spans="1:42" ht="38.25" customHeight="1">
      <c r="A54" s="36" t="s">
        <v>298</v>
      </c>
      <c r="B54" s="36" t="s">
        <v>360</v>
      </c>
      <c r="C54" s="38">
        <v>143.30000000000001</v>
      </c>
      <c r="D54" s="38">
        <v>200.7</v>
      </c>
      <c r="E54" s="38">
        <v>222</v>
      </c>
      <c r="F54" s="38">
        <v>232.9</v>
      </c>
      <c r="G54" s="38">
        <v>244.5</v>
      </c>
      <c r="H54" s="38">
        <v>256.3</v>
      </c>
      <c r="I54" s="38">
        <v>148.19999999999999</v>
      </c>
      <c r="J54" s="38">
        <v>205.1</v>
      </c>
      <c r="K54" s="38">
        <v>222</v>
      </c>
      <c r="L54" s="38">
        <v>232.9</v>
      </c>
      <c r="M54" s="38">
        <v>244.5</v>
      </c>
      <c r="N54" s="38">
        <v>256.3</v>
      </c>
      <c r="O54" s="38">
        <v>8.1</v>
      </c>
      <c r="P54" s="38">
        <v>26.7</v>
      </c>
      <c r="Q54" s="38">
        <v>20</v>
      </c>
      <c r="R54" s="38">
        <v>12.3</v>
      </c>
      <c r="S54" s="38">
        <v>13.6</v>
      </c>
      <c r="T54" s="38">
        <v>14.2</v>
      </c>
      <c r="U54" s="104">
        <v>172</v>
      </c>
      <c r="V54" s="104">
        <v>166</v>
      </c>
      <c r="W54" s="104">
        <v>170</v>
      </c>
      <c r="X54" s="104">
        <v>170</v>
      </c>
      <c r="Y54" s="104">
        <v>170</v>
      </c>
      <c r="Z54" s="104">
        <v>170</v>
      </c>
      <c r="AA54" s="104">
        <f>AG54/U54/12*1000000</f>
        <v>19287.306201550389</v>
      </c>
      <c r="AB54" s="104">
        <f t="shared" ref="AB54" si="74">AH54/V54/12*1000000</f>
        <v>28542.670682730924</v>
      </c>
      <c r="AC54" s="104">
        <f t="shared" ref="AC54" si="75">AI54/W54/12*1000000</f>
        <v>29411.764705882357</v>
      </c>
      <c r="AD54" s="104">
        <f t="shared" ref="AD54" si="76">AJ54/X54/12*1000000</f>
        <v>30224.50980392157</v>
      </c>
      <c r="AE54" s="104">
        <f t="shared" ref="AE54" si="77">AK54/Y54/12*1000000</f>
        <v>30970.098039215689</v>
      </c>
      <c r="AF54" s="104">
        <f t="shared" ref="AF54" si="78">AL54/Z54/12*1000000</f>
        <v>31372.549019607843</v>
      </c>
      <c r="AG54" s="38">
        <v>39.808999999999997</v>
      </c>
      <c r="AH54" s="38">
        <v>56.856999999999999</v>
      </c>
      <c r="AI54" s="38">
        <v>60</v>
      </c>
      <c r="AJ54" s="38">
        <v>61.658000000000001</v>
      </c>
      <c r="AK54" s="38">
        <v>63.179000000000002</v>
      </c>
      <c r="AL54" s="38">
        <v>64</v>
      </c>
      <c r="AM54" s="46"/>
      <c r="AN54" s="12"/>
      <c r="AO54" s="12"/>
      <c r="AP54" s="12"/>
    </row>
    <row r="55" spans="1:42" ht="15.75">
      <c r="A55" s="36" t="s">
        <v>348</v>
      </c>
      <c r="B55" s="36" t="s">
        <v>292</v>
      </c>
      <c r="C55" s="38">
        <v>10.1</v>
      </c>
      <c r="D55" s="38">
        <v>7.3</v>
      </c>
      <c r="E55" s="38">
        <v>10.199999999999999</v>
      </c>
      <c r="F55" s="38">
        <v>10.7</v>
      </c>
      <c r="G55" s="38">
        <v>11.3</v>
      </c>
      <c r="H55" s="38">
        <v>11.8</v>
      </c>
      <c r="I55" s="38">
        <v>8</v>
      </c>
      <c r="J55" s="38">
        <v>9.8000000000000007</v>
      </c>
      <c r="K55" s="38">
        <v>10.199999999999999</v>
      </c>
      <c r="L55" s="38">
        <v>10.7</v>
      </c>
      <c r="M55" s="38">
        <v>11.3</v>
      </c>
      <c r="N55" s="38">
        <v>11.8</v>
      </c>
      <c r="O55" s="38">
        <v>0.55300000000000005</v>
      </c>
      <c r="P55" s="38">
        <v>0.35599999999999998</v>
      </c>
      <c r="Q55" s="38">
        <v>0.307</v>
      </c>
      <c r="R55" s="38">
        <v>0.36199999999999999</v>
      </c>
      <c r="S55" s="38">
        <v>0.41099999999999998</v>
      </c>
      <c r="T55" s="38">
        <v>0.43</v>
      </c>
      <c r="U55" s="104">
        <v>29</v>
      </c>
      <c r="V55" s="104">
        <v>18</v>
      </c>
      <c r="W55" s="104">
        <v>16</v>
      </c>
      <c r="X55" s="104">
        <v>16</v>
      </c>
      <c r="Y55" s="104">
        <v>16</v>
      </c>
      <c r="Z55" s="104">
        <v>16</v>
      </c>
      <c r="AA55" s="104">
        <f>AG55/U55/12*1000000</f>
        <v>11781.609195402298</v>
      </c>
      <c r="AB55" s="104">
        <f t="shared" ref="AB55" si="79">AH55/V55/12*1000000</f>
        <v>13888.888888888889</v>
      </c>
      <c r="AC55" s="104">
        <f t="shared" ref="AC55" si="80">AI55/W55/12*1000000</f>
        <v>15677.08333333333</v>
      </c>
      <c r="AD55" s="104">
        <f t="shared" ref="AD55" si="81">AJ55/X55/12*1000000</f>
        <v>16098.958333333334</v>
      </c>
      <c r="AE55" s="104">
        <f t="shared" ref="AE55" si="82">AK55/Y55/12*1000000</f>
        <v>16307.291666666664</v>
      </c>
      <c r="AF55" s="104">
        <f t="shared" ref="AF55" si="83">AL55/Z55/12*1000000</f>
        <v>16520.833333333336</v>
      </c>
      <c r="AG55" s="38">
        <v>4.0999999999999996</v>
      </c>
      <c r="AH55" s="38">
        <v>3</v>
      </c>
      <c r="AI55" s="38">
        <v>3.01</v>
      </c>
      <c r="AJ55" s="38">
        <v>3.0910000000000002</v>
      </c>
      <c r="AK55" s="38">
        <v>3.1309999999999998</v>
      </c>
      <c r="AL55" s="38">
        <v>3.1720000000000002</v>
      </c>
      <c r="AM55" s="46"/>
      <c r="AN55" s="12"/>
      <c r="AO55" s="12"/>
      <c r="AP55" s="12"/>
    </row>
    <row r="56" spans="1:42" ht="15.75">
      <c r="A56" s="36"/>
      <c r="B56" s="36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38"/>
      <c r="AH56" s="38"/>
      <c r="AI56" s="38"/>
      <c r="AJ56" s="38"/>
      <c r="AK56" s="38"/>
      <c r="AL56" s="38"/>
      <c r="AM56" s="46"/>
      <c r="AN56" s="12"/>
      <c r="AO56" s="12"/>
      <c r="AP56" s="12"/>
    </row>
    <row r="57" spans="1:42" ht="54.75" customHeight="1">
      <c r="A57" s="98" t="s">
        <v>241</v>
      </c>
      <c r="B57" s="98"/>
      <c r="C57" s="101">
        <f>C59</f>
        <v>0</v>
      </c>
      <c r="D57" s="101">
        <f t="shared" ref="D57:Z57" si="84">D59</f>
        <v>0</v>
      </c>
      <c r="E57" s="101">
        <f t="shared" si="84"/>
        <v>0</v>
      </c>
      <c r="F57" s="101">
        <f t="shared" si="84"/>
        <v>0</v>
      </c>
      <c r="G57" s="101">
        <f t="shared" si="84"/>
        <v>0</v>
      </c>
      <c r="H57" s="101">
        <f t="shared" si="84"/>
        <v>0</v>
      </c>
      <c r="I57" s="101">
        <f t="shared" si="84"/>
        <v>4.4000000000000004</v>
      </c>
      <c r="J57" s="101">
        <f t="shared" si="84"/>
        <v>4.6500000000000004</v>
      </c>
      <c r="K57" s="101">
        <f t="shared" si="84"/>
        <v>0</v>
      </c>
      <c r="L57" s="101">
        <f t="shared" si="84"/>
        <v>0</v>
      </c>
      <c r="M57" s="101">
        <f t="shared" si="84"/>
        <v>0</v>
      </c>
      <c r="N57" s="101">
        <f t="shared" si="84"/>
        <v>0</v>
      </c>
      <c r="O57" s="101">
        <f t="shared" si="84"/>
        <v>0</v>
      </c>
      <c r="P57" s="101">
        <f t="shared" si="84"/>
        <v>0</v>
      </c>
      <c r="Q57" s="101">
        <f t="shared" si="84"/>
        <v>0</v>
      </c>
      <c r="R57" s="101">
        <f t="shared" si="84"/>
        <v>0</v>
      </c>
      <c r="S57" s="101">
        <f t="shared" si="84"/>
        <v>0</v>
      </c>
      <c r="T57" s="101">
        <f t="shared" si="84"/>
        <v>0</v>
      </c>
      <c r="U57" s="105">
        <f t="shared" si="84"/>
        <v>0</v>
      </c>
      <c r="V57" s="105">
        <f t="shared" si="84"/>
        <v>0</v>
      </c>
      <c r="W57" s="105">
        <f t="shared" si="84"/>
        <v>0</v>
      </c>
      <c r="X57" s="105">
        <f t="shared" si="84"/>
        <v>0</v>
      </c>
      <c r="Y57" s="105">
        <f t="shared" si="84"/>
        <v>0</v>
      </c>
      <c r="Z57" s="105">
        <f t="shared" si="84"/>
        <v>0</v>
      </c>
      <c r="AA57" s="105" t="e">
        <f t="shared" ref="AA57:AA61" si="85">AG57/U57/12*1000000</f>
        <v>#DIV/0!</v>
      </c>
      <c r="AB57" s="105" t="e">
        <f t="shared" ref="AB57:AB61" si="86">AH57/V57/12*1000000</f>
        <v>#DIV/0!</v>
      </c>
      <c r="AC57" s="105" t="e">
        <f t="shared" ref="AC57:AC61" si="87">AI57/W57/12*1000000</f>
        <v>#DIV/0!</v>
      </c>
      <c r="AD57" s="105" t="e">
        <f t="shared" ref="AD57:AD61" si="88">AJ57/X57/12*1000000</f>
        <v>#DIV/0!</v>
      </c>
      <c r="AE57" s="105" t="e">
        <f t="shared" ref="AE57:AE61" si="89">AK57/Y57/12*1000000</f>
        <v>#DIV/0!</v>
      </c>
      <c r="AF57" s="105" t="e">
        <f t="shared" ref="AF57:AF61" si="90">AL57/Z57/12*1000000</f>
        <v>#DIV/0!</v>
      </c>
      <c r="AG57" s="101">
        <f>AG59</f>
        <v>0</v>
      </c>
      <c r="AH57" s="101">
        <f t="shared" ref="AH57:AL57" si="91">AH59</f>
        <v>0</v>
      </c>
      <c r="AI57" s="101">
        <f t="shared" si="91"/>
        <v>0</v>
      </c>
      <c r="AJ57" s="101">
        <f t="shared" si="91"/>
        <v>0</v>
      </c>
      <c r="AK57" s="101">
        <f t="shared" si="91"/>
        <v>0</v>
      </c>
      <c r="AL57" s="101">
        <f t="shared" si="91"/>
        <v>0</v>
      </c>
      <c r="AM57" s="46"/>
      <c r="AN57" s="12"/>
      <c r="AO57" s="12"/>
      <c r="AP57" s="12"/>
    </row>
    <row r="58" spans="1:42" ht="15.75">
      <c r="A58" s="36" t="s">
        <v>232</v>
      </c>
      <c r="B58" s="120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14"/>
      <c r="AH58" s="114"/>
      <c r="AI58" s="114"/>
      <c r="AJ58" s="114"/>
      <c r="AK58" s="114"/>
      <c r="AL58" s="114"/>
      <c r="AM58" s="46"/>
      <c r="AN58" s="12"/>
      <c r="AO58" s="12"/>
      <c r="AP58" s="12"/>
    </row>
    <row r="59" spans="1:42" ht="15.75">
      <c r="A59" s="36" t="s">
        <v>347</v>
      </c>
      <c r="B59" s="36" t="s">
        <v>361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4.4000000000000004</v>
      </c>
      <c r="J59" s="38">
        <v>4.6500000000000004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104">
        <v>0</v>
      </c>
      <c r="V59" s="104">
        <v>0</v>
      </c>
      <c r="W59" s="104">
        <v>0</v>
      </c>
      <c r="X59" s="104">
        <v>0</v>
      </c>
      <c r="Y59" s="104">
        <v>0</v>
      </c>
      <c r="Z59" s="104">
        <v>0</v>
      </c>
      <c r="AA59" s="104" t="e">
        <f t="shared" ref="AA59" si="92">AG59/U59/12*1000000</f>
        <v>#DIV/0!</v>
      </c>
      <c r="AB59" s="104" t="e">
        <f t="shared" ref="AB59" si="93">AH59/V59/12*1000000</f>
        <v>#DIV/0!</v>
      </c>
      <c r="AC59" s="104" t="e">
        <f t="shared" ref="AC59" si="94">AI59/W59/12*1000000</f>
        <v>#DIV/0!</v>
      </c>
      <c r="AD59" s="104" t="e">
        <f t="shared" ref="AD59" si="95">AJ59/X59/12*1000000</f>
        <v>#DIV/0!</v>
      </c>
      <c r="AE59" s="104" t="e">
        <f t="shared" ref="AE59" si="96">AK59/Y59/12*1000000</f>
        <v>#DIV/0!</v>
      </c>
      <c r="AF59" s="104" t="e">
        <f t="shared" ref="AF59" si="97">AL59/Z59/12*1000000</f>
        <v>#DIV/0!</v>
      </c>
      <c r="AG59" s="38">
        <v>0</v>
      </c>
      <c r="AH59" s="38">
        <v>0</v>
      </c>
      <c r="AI59" s="38">
        <v>0</v>
      </c>
      <c r="AJ59" s="38">
        <v>0</v>
      </c>
      <c r="AK59" s="38">
        <v>0</v>
      </c>
      <c r="AL59" s="38">
        <v>0</v>
      </c>
      <c r="AM59" s="46"/>
      <c r="AN59" s="12"/>
      <c r="AO59" s="12"/>
      <c r="AP59" s="12"/>
    </row>
    <row r="60" spans="1:42" ht="15.75">
      <c r="A60" s="36"/>
      <c r="B60" s="36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38"/>
      <c r="AH60" s="38"/>
      <c r="AI60" s="38"/>
      <c r="AJ60" s="38"/>
      <c r="AK60" s="38"/>
      <c r="AL60" s="38"/>
      <c r="AM60" s="46"/>
      <c r="AN60" s="12"/>
      <c r="AO60" s="12"/>
      <c r="AP60" s="12"/>
    </row>
    <row r="61" spans="1:42" ht="21" customHeight="1">
      <c r="A61" s="98" t="s">
        <v>383</v>
      </c>
      <c r="B61" s="98"/>
      <c r="C61" s="101">
        <f>C62</f>
        <v>0</v>
      </c>
      <c r="D61" s="101">
        <f t="shared" ref="D61:Z61" si="98">D62</f>
        <v>0</v>
      </c>
      <c r="E61" s="101">
        <f t="shared" si="98"/>
        <v>0</v>
      </c>
      <c r="F61" s="101">
        <f t="shared" si="98"/>
        <v>0</v>
      </c>
      <c r="G61" s="101">
        <f t="shared" si="98"/>
        <v>0</v>
      </c>
      <c r="H61" s="101">
        <f t="shared" si="98"/>
        <v>0</v>
      </c>
      <c r="I61" s="101">
        <f t="shared" si="98"/>
        <v>0</v>
      </c>
      <c r="J61" s="101">
        <f t="shared" si="98"/>
        <v>0</v>
      </c>
      <c r="K61" s="101">
        <f t="shared" si="98"/>
        <v>0</v>
      </c>
      <c r="L61" s="101">
        <f t="shared" si="98"/>
        <v>0</v>
      </c>
      <c r="M61" s="101">
        <f t="shared" si="98"/>
        <v>0</v>
      </c>
      <c r="N61" s="101">
        <f t="shared" si="98"/>
        <v>0</v>
      </c>
      <c r="O61" s="101">
        <f t="shared" si="98"/>
        <v>0</v>
      </c>
      <c r="P61" s="101">
        <f t="shared" si="98"/>
        <v>0</v>
      </c>
      <c r="Q61" s="101">
        <f t="shared" si="98"/>
        <v>0</v>
      </c>
      <c r="R61" s="101">
        <f t="shared" si="98"/>
        <v>0</v>
      </c>
      <c r="S61" s="101">
        <f t="shared" si="98"/>
        <v>0</v>
      </c>
      <c r="T61" s="101">
        <f t="shared" si="98"/>
        <v>0</v>
      </c>
      <c r="U61" s="105">
        <f t="shared" si="98"/>
        <v>0</v>
      </c>
      <c r="V61" s="105">
        <f t="shared" si="98"/>
        <v>0</v>
      </c>
      <c r="W61" s="105">
        <f t="shared" si="98"/>
        <v>0</v>
      </c>
      <c r="X61" s="105">
        <f t="shared" si="98"/>
        <v>0</v>
      </c>
      <c r="Y61" s="105">
        <f t="shared" si="98"/>
        <v>0</v>
      </c>
      <c r="Z61" s="105">
        <f t="shared" si="98"/>
        <v>0</v>
      </c>
      <c r="AA61" s="105" t="e">
        <f t="shared" si="85"/>
        <v>#DIV/0!</v>
      </c>
      <c r="AB61" s="105" t="e">
        <f t="shared" si="86"/>
        <v>#DIV/0!</v>
      </c>
      <c r="AC61" s="105" t="e">
        <f t="shared" si="87"/>
        <v>#DIV/0!</v>
      </c>
      <c r="AD61" s="105" t="e">
        <f t="shared" si="88"/>
        <v>#DIV/0!</v>
      </c>
      <c r="AE61" s="105" t="e">
        <f t="shared" si="89"/>
        <v>#DIV/0!</v>
      </c>
      <c r="AF61" s="105" t="e">
        <f t="shared" si="90"/>
        <v>#DIV/0!</v>
      </c>
      <c r="AG61" s="101">
        <f>AG62</f>
        <v>0</v>
      </c>
      <c r="AH61" s="101">
        <f t="shared" ref="AH61:AL61" si="99">AH62</f>
        <v>0</v>
      </c>
      <c r="AI61" s="101">
        <f t="shared" si="99"/>
        <v>0</v>
      </c>
      <c r="AJ61" s="101">
        <f t="shared" si="99"/>
        <v>0</v>
      </c>
      <c r="AK61" s="101">
        <f t="shared" si="99"/>
        <v>0</v>
      </c>
      <c r="AL61" s="101">
        <f t="shared" si="99"/>
        <v>0</v>
      </c>
      <c r="AM61" s="46"/>
      <c r="AN61" s="12"/>
      <c r="AO61" s="12"/>
      <c r="AP61" s="12"/>
    </row>
    <row r="62" spans="1:42" ht="15.75">
      <c r="A62" s="36" t="s">
        <v>232</v>
      </c>
      <c r="B62" s="120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14"/>
      <c r="AH62" s="114"/>
      <c r="AI62" s="114"/>
      <c r="AJ62" s="114"/>
      <c r="AK62" s="114"/>
      <c r="AL62" s="114"/>
      <c r="AM62" s="46"/>
      <c r="AN62" s="12"/>
      <c r="AO62" s="12"/>
      <c r="AP62" s="12"/>
    </row>
    <row r="63" spans="1:42" ht="15.75">
      <c r="A63" s="36"/>
      <c r="B63" s="36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38"/>
      <c r="AH63" s="38"/>
      <c r="AI63" s="38"/>
      <c r="AJ63" s="38"/>
      <c r="AK63" s="38"/>
      <c r="AL63" s="38"/>
      <c r="AM63" s="46"/>
      <c r="AN63" s="12"/>
      <c r="AO63" s="12"/>
      <c r="AP63" s="12"/>
    </row>
    <row r="64" spans="1:42" ht="36.75" customHeight="1">
      <c r="A64" s="98" t="s">
        <v>384</v>
      </c>
      <c r="B64" s="36"/>
      <c r="C64" s="101">
        <f>C65</f>
        <v>0</v>
      </c>
      <c r="D64" s="101">
        <f t="shared" ref="D64:Z64" si="100">D65</f>
        <v>0</v>
      </c>
      <c r="E64" s="101">
        <f t="shared" si="100"/>
        <v>0</v>
      </c>
      <c r="F64" s="101">
        <f t="shared" si="100"/>
        <v>0</v>
      </c>
      <c r="G64" s="101">
        <f t="shared" si="100"/>
        <v>0</v>
      </c>
      <c r="H64" s="101">
        <f t="shared" si="100"/>
        <v>0</v>
      </c>
      <c r="I64" s="101">
        <f t="shared" si="100"/>
        <v>0</v>
      </c>
      <c r="J64" s="101">
        <f t="shared" si="100"/>
        <v>0</v>
      </c>
      <c r="K64" s="101">
        <f t="shared" si="100"/>
        <v>0</v>
      </c>
      <c r="L64" s="101">
        <f t="shared" si="100"/>
        <v>0</v>
      </c>
      <c r="M64" s="101">
        <f t="shared" si="100"/>
        <v>0</v>
      </c>
      <c r="N64" s="101">
        <f t="shared" si="100"/>
        <v>0</v>
      </c>
      <c r="O64" s="101">
        <f t="shared" si="100"/>
        <v>0</v>
      </c>
      <c r="P64" s="101">
        <f t="shared" si="100"/>
        <v>0</v>
      </c>
      <c r="Q64" s="101">
        <f t="shared" si="100"/>
        <v>0</v>
      </c>
      <c r="R64" s="101">
        <f t="shared" si="100"/>
        <v>0</v>
      </c>
      <c r="S64" s="101">
        <f t="shared" si="100"/>
        <v>0</v>
      </c>
      <c r="T64" s="101">
        <f t="shared" si="100"/>
        <v>0</v>
      </c>
      <c r="U64" s="105">
        <f t="shared" si="100"/>
        <v>0</v>
      </c>
      <c r="V64" s="105">
        <f t="shared" si="100"/>
        <v>0</v>
      </c>
      <c r="W64" s="105">
        <f t="shared" si="100"/>
        <v>0</v>
      </c>
      <c r="X64" s="105">
        <f t="shared" si="100"/>
        <v>0</v>
      </c>
      <c r="Y64" s="105">
        <f t="shared" si="100"/>
        <v>0</v>
      </c>
      <c r="Z64" s="105">
        <f t="shared" si="100"/>
        <v>0</v>
      </c>
      <c r="AA64" s="105" t="e">
        <f t="shared" ref="AA64:AA70" si="101">AG64/U64/12*1000000</f>
        <v>#DIV/0!</v>
      </c>
      <c r="AB64" s="105" t="e">
        <f t="shared" ref="AB64:AB70" si="102">AH64/V64/12*1000000</f>
        <v>#DIV/0!</v>
      </c>
      <c r="AC64" s="105" t="e">
        <f t="shared" ref="AC64:AC70" si="103">AI64/W64/12*1000000</f>
        <v>#DIV/0!</v>
      </c>
      <c r="AD64" s="105" t="e">
        <f t="shared" ref="AD64:AD70" si="104">AJ64/X64/12*1000000</f>
        <v>#DIV/0!</v>
      </c>
      <c r="AE64" s="105" t="e">
        <f t="shared" ref="AE64:AE70" si="105">AK64/Y64/12*1000000</f>
        <v>#DIV/0!</v>
      </c>
      <c r="AF64" s="105" t="e">
        <f t="shared" ref="AF64:AF70" si="106">AL64/Z64/12*1000000</f>
        <v>#DIV/0!</v>
      </c>
      <c r="AG64" s="101">
        <f>AG65</f>
        <v>0</v>
      </c>
      <c r="AH64" s="101">
        <f t="shared" ref="AH64:AL64" si="107">AH65</f>
        <v>0</v>
      </c>
      <c r="AI64" s="101">
        <f t="shared" si="107"/>
        <v>0</v>
      </c>
      <c r="AJ64" s="101">
        <f t="shared" si="107"/>
        <v>0</v>
      </c>
      <c r="AK64" s="101">
        <f t="shared" si="107"/>
        <v>0</v>
      </c>
      <c r="AL64" s="101">
        <f t="shared" si="107"/>
        <v>0</v>
      </c>
      <c r="AM64" s="46"/>
      <c r="AN64" s="12"/>
      <c r="AO64" s="12"/>
      <c r="AP64" s="12"/>
    </row>
    <row r="65" spans="1:42" ht="15.75">
      <c r="A65" s="36" t="s">
        <v>232</v>
      </c>
      <c r="B65" s="120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14"/>
      <c r="AH65" s="114"/>
      <c r="AI65" s="114"/>
      <c r="AJ65" s="114"/>
      <c r="AK65" s="114"/>
      <c r="AL65" s="114"/>
      <c r="AM65" s="46"/>
      <c r="AN65" s="12"/>
      <c r="AO65" s="12"/>
      <c r="AP65" s="12"/>
    </row>
    <row r="66" spans="1:42" ht="15.75">
      <c r="A66" s="36"/>
      <c r="B66" s="36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38"/>
      <c r="AH66" s="38"/>
      <c r="AI66" s="38"/>
      <c r="AJ66" s="38"/>
      <c r="AK66" s="38"/>
      <c r="AL66" s="38"/>
      <c r="AM66" s="46"/>
      <c r="AN66" s="12"/>
      <c r="AO66" s="12"/>
      <c r="AP66" s="12"/>
    </row>
    <row r="67" spans="1:42" ht="36" customHeight="1">
      <c r="A67" s="98" t="s">
        <v>242</v>
      </c>
      <c r="B67" s="36"/>
      <c r="C67" s="101">
        <f>C68</f>
        <v>0</v>
      </c>
      <c r="D67" s="101">
        <f t="shared" ref="D67:AA67" si="108">D68</f>
        <v>0</v>
      </c>
      <c r="E67" s="101">
        <f t="shared" si="108"/>
        <v>0</v>
      </c>
      <c r="F67" s="101">
        <f t="shared" si="108"/>
        <v>0</v>
      </c>
      <c r="G67" s="101">
        <f t="shared" si="108"/>
        <v>0</v>
      </c>
      <c r="H67" s="101">
        <f t="shared" si="108"/>
        <v>0</v>
      </c>
      <c r="I67" s="101">
        <f t="shared" si="108"/>
        <v>0</v>
      </c>
      <c r="J67" s="101">
        <f t="shared" si="108"/>
        <v>0</v>
      </c>
      <c r="K67" s="101">
        <f t="shared" si="108"/>
        <v>0</v>
      </c>
      <c r="L67" s="101">
        <f t="shared" si="108"/>
        <v>0</v>
      </c>
      <c r="M67" s="101">
        <f t="shared" si="108"/>
        <v>0</v>
      </c>
      <c r="N67" s="101">
        <f t="shared" si="108"/>
        <v>0</v>
      </c>
      <c r="O67" s="101">
        <f t="shared" si="108"/>
        <v>0</v>
      </c>
      <c r="P67" s="101">
        <f t="shared" si="108"/>
        <v>0</v>
      </c>
      <c r="Q67" s="101">
        <f t="shared" si="108"/>
        <v>0</v>
      </c>
      <c r="R67" s="101">
        <f t="shared" si="108"/>
        <v>0</v>
      </c>
      <c r="S67" s="101">
        <f t="shared" si="108"/>
        <v>0</v>
      </c>
      <c r="T67" s="101">
        <f t="shared" si="108"/>
        <v>0</v>
      </c>
      <c r="U67" s="105">
        <f t="shared" si="108"/>
        <v>0</v>
      </c>
      <c r="V67" s="105">
        <f t="shared" si="108"/>
        <v>0</v>
      </c>
      <c r="W67" s="105">
        <f t="shared" si="108"/>
        <v>0</v>
      </c>
      <c r="X67" s="105">
        <f t="shared" si="108"/>
        <v>0</v>
      </c>
      <c r="Y67" s="105">
        <f t="shared" si="108"/>
        <v>0</v>
      </c>
      <c r="Z67" s="105">
        <f t="shared" si="108"/>
        <v>0</v>
      </c>
      <c r="AA67" s="105">
        <f t="shared" si="108"/>
        <v>0</v>
      </c>
      <c r="AB67" s="105" t="e">
        <f t="shared" si="102"/>
        <v>#DIV/0!</v>
      </c>
      <c r="AC67" s="105" t="e">
        <f t="shared" si="103"/>
        <v>#DIV/0!</v>
      </c>
      <c r="AD67" s="105" t="e">
        <f t="shared" si="104"/>
        <v>#DIV/0!</v>
      </c>
      <c r="AE67" s="105" t="e">
        <f t="shared" si="105"/>
        <v>#DIV/0!</v>
      </c>
      <c r="AF67" s="105" t="e">
        <f t="shared" si="106"/>
        <v>#DIV/0!</v>
      </c>
      <c r="AG67" s="101">
        <f>AG68</f>
        <v>0</v>
      </c>
      <c r="AH67" s="101">
        <f t="shared" ref="AH67:AL67" si="109">AH68</f>
        <v>0</v>
      </c>
      <c r="AI67" s="101">
        <f t="shared" si="109"/>
        <v>0</v>
      </c>
      <c r="AJ67" s="101">
        <f t="shared" si="109"/>
        <v>0</v>
      </c>
      <c r="AK67" s="101">
        <f t="shared" si="109"/>
        <v>0</v>
      </c>
      <c r="AL67" s="101">
        <f t="shared" si="109"/>
        <v>0</v>
      </c>
      <c r="AM67" s="46"/>
      <c r="AN67" s="12"/>
      <c r="AO67" s="12"/>
      <c r="AP67" s="12"/>
    </row>
    <row r="68" spans="1:42" ht="15.75">
      <c r="A68" s="36" t="s">
        <v>232</v>
      </c>
      <c r="B68" s="120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14"/>
      <c r="AH68" s="114"/>
      <c r="AI68" s="114"/>
      <c r="AJ68" s="114"/>
      <c r="AK68" s="114"/>
      <c r="AL68" s="114"/>
      <c r="AM68" s="46"/>
      <c r="AN68" s="12"/>
      <c r="AO68" s="12"/>
      <c r="AP68" s="12"/>
    </row>
    <row r="69" spans="1:42" ht="15.75">
      <c r="A69" s="36"/>
      <c r="B69" s="3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38"/>
      <c r="AH69" s="38"/>
      <c r="AI69" s="38"/>
      <c r="AJ69" s="38"/>
      <c r="AK69" s="38"/>
      <c r="AL69" s="38"/>
      <c r="AM69" s="46"/>
      <c r="AN69" s="12"/>
      <c r="AO69" s="12"/>
      <c r="AP69" s="12"/>
    </row>
    <row r="70" spans="1:42" ht="33" customHeight="1">
      <c r="A70" s="98" t="s">
        <v>385</v>
      </c>
      <c r="B70" s="98"/>
      <c r="C70" s="101">
        <f>C72</f>
        <v>25.4</v>
      </c>
      <c r="D70" s="101">
        <f t="shared" ref="D70:Z70" si="110">D72</f>
        <v>34.5</v>
      </c>
      <c r="E70" s="101">
        <f t="shared" si="110"/>
        <v>84.4</v>
      </c>
      <c r="F70" s="101">
        <f t="shared" si="110"/>
        <v>89</v>
      </c>
      <c r="G70" s="101">
        <f t="shared" si="110"/>
        <v>89</v>
      </c>
      <c r="H70" s="101">
        <f t="shared" si="110"/>
        <v>89</v>
      </c>
      <c r="I70" s="101">
        <f t="shared" si="110"/>
        <v>28.1</v>
      </c>
      <c r="J70" s="101">
        <f t="shared" si="110"/>
        <v>32.6</v>
      </c>
      <c r="K70" s="101">
        <f t="shared" si="110"/>
        <v>84.4</v>
      </c>
      <c r="L70" s="101">
        <f t="shared" si="110"/>
        <v>89</v>
      </c>
      <c r="M70" s="101">
        <f t="shared" si="110"/>
        <v>89</v>
      </c>
      <c r="N70" s="101">
        <f t="shared" si="110"/>
        <v>89</v>
      </c>
      <c r="O70" s="101">
        <f t="shared" si="110"/>
        <v>-2.2999999999999998</v>
      </c>
      <c r="P70" s="101">
        <f t="shared" si="110"/>
        <v>-3.5</v>
      </c>
      <c r="Q70" s="101">
        <f t="shared" si="110"/>
        <v>0</v>
      </c>
      <c r="R70" s="101">
        <f t="shared" si="110"/>
        <v>0</v>
      </c>
      <c r="S70" s="101">
        <f t="shared" si="110"/>
        <v>0</v>
      </c>
      <c r="T70" s="101">
        <f t="shared" si="110"/>
        <v>0</v>
      </c>
      <c r="U70" s="105">
        <f t="shared" si="110"/>
        <v>56</v>
      </c>
      <c r="V70" s="105">
        <f t="shared" si="110"/>
        <v>63</v>
      </c>
      <c r="W70" s="105">
        <f t="shared" si="110"/>
        <v>90</v>
      </c>
      <c r="X70" s="105">
        <f t="shared" si="110"/>
        <v>90</v>
      </c>
      <c r="Y70" s="105">
        <f t="shared" si="110"/>
        <v>90</v>
      </c>
      <c r="Z70" s="105">
        <f t="shared" si="110"/>
        <v>90</v>
      </c>
      <c r="AA70" s="105">
        <f t="shared" si="101"/>
        <v>18750</v>
      </c>
      <c r="AB70" s="105">
        <f t="shared" si="102"/>
        <v>19708.994708994705</v>
      </c>
      <c r="AC70" s="105">
        <f t="shared" si="103"/>
        <v>28703.703703703704</v>
      </c>
      <c r="AD70" s="105">
        <f t="shared" si="104"/>
        <v>30277.777777777777</v>
      </c>
      <c r="AE70" s="105">
        <f t="shared" si="105"/>
        <v>31944.444444444449</v>
      </c>
      <c r="AF70" s="105">
        <f t="shared" si="106"/>
        <v>33611.111111111109</v>
      </c>
      <c r="AG70" s="101">
        <f>AG72</f>
        <v>12.6</v>
      </c>
      <c r="AH70" s="101">
        <f t="shared" ref="AH70:AL70" si="111">AH72</f>
        <v>14.9</v>
      </c>
      <c r="AI70" s="101">
        <f t="shared" si="111"/>
        <v>31</v>
      </c>
      <c r="AJ70" s="101">
        <f t="shared" si="111"/>
        <v>32.700000000000003</v>
      </c>
      <c r="AK70" s="101">
        <f t="shared" si="111"/>
        <v>34.5</v>
      </c>
      <c r="AL70" s="101">
        <f t="shared" si="111"/>
        <v>36.299999999999997</v>
      </c>
      <c r="AM70" s="46"/>
      <c r="AN70" s="12"/>
      <c r="AO70" s="12"/>
      <c r="AP70" s="12"/>
    </row>
    <row r="71" spans="1:42" ht="22.5" customHeight="1">
      <c r="A71" s="36" t="s">
        <v>232</v>
      </c>
      <c r="B71" s="36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38"/>
      <c r="AH71" s="38"/>
      <c r="AI71" s="38"/>
      <c r="AJ71" s="38"/>
      <c r="AK71" s="38"/>
      <c r="AL71" s="38"/>
      <c r="AM71" s="46"/>
      <c r="AN71" s="12"/>
      <c r="AO71" s="12"/>
      <c r="AP71" s="12"/>
    </row>
    <row r="72" spans="1:42" ht="98.25" customHeight="1">
      <c r="A72" s="36" t="s">
        <v>300</v>
      </c>
      <c r="B72" s="223" t="s">
        <v>386</v>
      </c>
      <c r="C72" s="38">
        <v>25.4</v>
      </c>
      <c r="D72" s="38">
        <v>34.5</v>
      </c>
      <c r="E72" s="38">
        <v>84.4</v>
      </c>
      <c r="F72" s="38">
        <v>89</v>
      </c>
      <c r="G72" s="38">
        <v>89</v>
      </c>
      <c r="H72" s="38">
        <v>89</v>
      </c>
      <c r="I72" s="38">
        <v>28.1</v>
      </c>
      <c r="J72" s="38">
        <v>32.6</v>
      </c>
      <c r="K72" s="38">
        <v>84.4</v>
      </c>
      <c r="L72" s="38">
        <v>89</v>
      </c>
      <c r="M72" s="38">
        <v>89</v>
      </c>
      <c r="N72" s="38">
        <v>89</v>
      </c>
      <c r="O72" s="38">
        <v>-2.2999999999999998</v>
      </c>
      <c r="P72" s="38">
        <v>-3.5</v>
      </c>
      <c r="Q72" s="38">
        <v>0</v>
      </c>
      <c r="R72" s="38">
        <v>0</v>
      </c>
      <c r="S72" s="38">
        <v>0</v>
      </c>
      <c r="T72" s="38">
        <v>0</v>
      </c>
      <c r="U72" s="104">
        <v>56</v>
      </c>
      <c r="V72" s="104">
        <v>63</v>
      </c>
      <c r="W72" s="104">
        <v>90</v>
      </c>
      <c r="X72" s="104">
        <v>90</v>
      </c>
      <c r="Y72" s="104">
        <v>90</v>
      </c>
      <c r="Z72" s="104">
        <v>90</v>
      </c>
      <c r="AA72" s="104">
        <f t="shared" ref="AA72" si="112">AG72/U72/12*1000000</f>
        <v>18750</v>
      </c>
      <c r="AB72" s="104">
        <f t="shared" ref="AB72" si="113">AH72/V72/12*1000000</f>
        <v>19708.994708994705</v>
      </c>
      <c r="AC72" s="104">
        <f t="shared" ref="AC72" si="114">AI72/W72/12*1000000</f>
        <v>28703.703703703704</v>
      </c>
      <c r="AD72" s="104">
        <f t="shared" ref="AD72" si="115">AJ72/X72/12*1000000</f>
        <v>30277.777777777777</v>
      </c>
      <c r="AE72" s="104">
        <f t="shared" ref="AE72" si="116">AK72/Y72/12*1000000</f>
        <v>31944.444444444449</v>
      </c>
      <c r="AF72" s="104">
        <f t="shared" ref="AF72" si="117">AL72/Z72/12*1000000</f>
        <v>33611.111111111109</v>
      </c>
      <c r="AG72" s="38">
        <v>12.6</v>
      </c>
      <c r="AH72" s="38">
        <v>14.9</v>
      </c>
      <c r="AI72" s="38">
        <v>31</v>
      </c>
      <c r="AJ72" s="38">
        <v>32.700000000000003</v>
      </c>
      <c r="AK72" s="38">
        <v>34.5</v>
      </c>
      <c r="AL72" s="38">
        <v>36.299999999999997</v>
      </c>
      <c r="AM72" s="46"/>
      <c r="AN72" s="12"/>
      <c r="AO72" s="12"/>
      <c r="AP72" s="12"/>
    </row>
    <row r="73" spans="1:42" ht="15.75">
      <c r="A73" s="36"/>
      <c r="B73" s="36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38"/>
      <c r="AH73" s="38"/>
      <c r="AI73" s="38"/>
      <c r="AJ73" s="38"/>
      <c r="AK73" s="38"/>
      <c r="AL73" s="38"/>
      <c r="AM73" s="46"/>
      <c r="AN73" s="12"/>
      <c r="AO73" s="12"/>
      <c r="AP73" s="12"/>
    </row>
    <row r="74" spans="1:42" ht="15.75">
      <c r="A74" s="98" t="s">
        <v>8</v>
      </c>
      <c r="B74" s="98"/>
      <c r="C74" s="101">
        <f>C75</f>
        <v>0</v>
      </c>
      <c r="D74" s="101">
        <f t="shared" ref="D74:Z74" si="118">D75</f>
        <v>0</v>
      </c>
      <c r="E74" s="101">
        <f t="shared" si="118"/>
        <v>0</v>
      </c>
      <c r="F74" s="101">
        <f t="shared" si="118"/>
        <v>0</v>
      </c>
      <c r="G74" s="101">
        <f t="shared" si="118"/>
        <v>0</v>
      </c>
      <c r="H74" s="101">
        <f t="shared" si="118"/>
        <v>0</v>
      </c>
      <c r="I74" s="101">
        <f t="shared" si="118"/>
        <v>0</v>
      </c>
      <c r="J74" s="101">
        <f t="shared" si="118"/>
        <v>0</v>
      </c>
      <c r="K74" s="101">
        <f t="shared" si="118"/>
        <v>0</v>
      </c>
      <c r="L74" s="101">
        <f t="shared" si="118"/>
        <v>0</v>
      </c>
      <c r="M74" s="101">
        <f t="shared" si="118"/>
        <v>0</v>
      </c>
      <c r="N74" s="101">
        <f t="shared" si="118"/>
        <v>0</v>
      </c>
      <c r="O74" s="101">
        <f t="shared" si="118"/>
        <v>0</v>
      </c>
      <c r="P74" s="101">
        <f t="shared" si="118"/>
        <v>0</v>
      </c>
      <c r="Q74" s="101">
        <f t="shared" si="118"/>
        <v>0</v>
      </c>
      <c r="R74" s="101">
        <f t="shared" si="118"/>
        <v>0</v>
      </c>
      <c r="S74" s="101">
        <f t="shared" si="118"/>
        <v>0</v>
      </c>
      <c r="T74" s="101">
        <f t="shared" si="118"/>
        <v>0</v>
      </c>
      <c r="U74" s="105">
        <f t="shared" si="118"/>
        <v>0</v>
      </c>
      <c r="V74" s="105">
        <f t="shared" si="118"/>
        <v>0</v>
      </c>
      <c r="W74" s="105">
        <f t="shared" si="118"/>
        <v>0</v>
      </c>
      <c r="X74" s="105">
        <f t="shared" si="118"/>
        <v>0</v>
      </c>
      <c r="Y74" s="105">
        <f t="shared" si="118"/>
        <v>0</v>
      </c>
      <c r="Z74" s="105">
        <f t="shared" si="118"/>
        <v>0</v>
      </c>
      <c r="AA74" s="105" t="e">
        <f t="shared" ref="AA74" si="119">AG74/U74/12*1000000</f>
        <v>#DIV/0!</v>
      </c>
      <c r="AB74" s="105" t="e">
        <f t="shared" ref="AB74" si="120">AH74/V74/12*1000000</f>
        <v>#DIV/0!</v>
      </c>
      <c r="AC74" s="105" t="e">
        <f t="shared" ref="AC74" si="121">AI74/W74/12*1000000</f>
        <v>#DIV/0!</v>
      </c>
      <c r="AD74" s="105" t="e">
        <f t="shared" ref="AD74" si="122">AJ74/X74/12*1000000</f>
        <v>#DIV/0!</v>
      </c>
      <c r="AE74" s="105" t="e">
        <f t="shared" ref="AE74" si="123">AK74/Y74/12*1000000</f>
        <v>#DIV/0!</v>
      </c>
      <c r="AF74" s="105" t="e">
        <f t="shared" ref="AF74" si="124">AL74/Z74/12*1000000</f>
        <v>#DIV/0!</v>
      </c>
      <c r="AG74" s="101">
        <f>AG75</f>
        <v>0</v>
      </c>
      <c r="AH74" s="101">
        <f t="shared" ref="AH74:AK74" si="125">AH75</f>
        <v>0</v>
      </c>
      <c r="AI74" s="101">
        <f t="shared" si="125"/>
        <v>0</v>
      </c>
      <c r="AJ74" s="101">
        <f t="shared" si="125"/>
        <v>0</v>
      </c>
      <c r="AK74" s="101">
        <f t="shared" si="125"/>
        <v>0</v>
      </c>
      <c r="AL74" s="101">
        <f>AL75</f>
        <v>0</v>
      </c>
      <c r="AM74" s="46"/>
      <c r="AN74" s="12"/>
      <c r="AO74" s="12"/>
      <c r="AP74" s="12"/>
    </row>
    <row r="75" spans="1:42" ht="15.75">
      <c r="A75" s="36" t="s">
        <v>232</v>
      </c>
      <c r="B75" s="120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14"/>
      <c r="AH75" s="114"/>
      <c r="AI75" s="114"/>
      <c r="AJ75" s="114"/>
      <c r="AK75" s="114"/>
      <c r="AL75" s="114"/>
      <c r="AM75" s="46"/>
      <c r="AN75" s="12"/>
      <c r="AO75" s="12"/>
      <c r="AP75" s="12"/>
    </row>
    <row r="76" spans="1:42" ht="15.75">
      <c r="A76" s="36"/>
      <c r="B76" s="36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38"/>
      <c r="AH76" s="38"/>
      <c r="AI76" s="38"/>
      <c r="AJ76" s="38"/>
      <c r="AK76" s="38"/>
      <c r="AL76" s="38"/>
      <c r="AM76" s="46"/>
      <c r="AN76" s="12"/>
      <c r="AO76" s="12"/>
      <c r="AP76" s="12"/>
    </row>
    <row r="77" spans="1:42" ht="31.5">
      <c r="A77" s="184" t="s">
        <v>470</v>
      </c>
      <c r="B77" s="185"/>
      <c r="C77" s="186">
        <f>C79+C105+C114+C121+C129+C135+C141+C157+C163</f>
        <v>1223.9770000000001</v>
      </c>
      <c r="D77" s="186">
        <f t="shared" ref="D77:Z77" si="126">D79+D105+D114+D121+D129+D135+D141+D157+D163</f>
        <v>1134.809</v>
      </c>
      <c r="E77" s="186">
        <f t="shared" si="126"/>
        <v>798.99800000000005</v>
      </c>
      <c r="F77" s="186">
        <f t="shared" si="126"/>
        <v>840.93629999999985</v>
      </c>
      <c r="G77" s="186">
        <f t="shared" si="126"/>
        <v>870.41449710999996</v>
      </c>
      <c r="H77" s="186">
        <f t="shared" si="126"/>
        <v>900.09367356086989</v>
      </c>
      <c r="I77" s="186">
        <f t="shared" si="126"/>
        <v>1099.644</v>
      </c>
      <c r="J77" s="186">
        <f t="shared" si="126"/>
        <v>1013.2999999999997</v>
      </c>
      <c r="K77" s="186">
        <f t="shared" si="126"/>
        <v>666.59799999999996</v>
      </c>
      <c r="L77" s="186">
        <f t="shared" si="126"/>
        <v>700.70093599999996</v>
      </c>
      <c r="M77" s="186">
        <f t="shared" si="126"/>
        <v>726.07247249</v>
      </c>
      <c r="N77" s="186">
        <f t="shared" si="126"/>
        <v>753.19024952233008</v>
      </c>
      <c r="O77" s="186">
        <f t="shared" si="126"/>
        <v>146.33899999999997</v>
      </c>
      <c r="P77" s="186">
        <f t="shared" si="126"/>
        <v>147.53199999999998</v>
      </c>
      <c r="Q77" s="186">
        <f t="shared" si="126"/>
        <v>161.05700000000002</v>
      </c>
      <c r="R77" s="186">
        <f t="shared" si="126"/>
        <v>165.95559399999996</v>
      </c>
      <c r="S77" s="186">
        <f t="shared" si="126"/>
        <v>171.72006182000001</v>
      </c>
      <c r="T77" s="186">
        <f t="shared" si="126"/>
        <v>174.51471787093999</v>
      </c>
      <c r="U77" s="187">
        <f t="shared" si="126"/>
        <v>686</v>
      </c>
      <c r="V77" s="187">
        <f t="shared" si="126"/>
        <v>597</v>
      </c>
      <c r="W77" s="187">
        <f t="shared" si="126"/>
        <v>352</v>
      </c>
      <c r="X77" s="187">
        <f t="shared" si="126"/>
        <v>356</v>
      </c>
      <c r="Y77" s="187">
        <f t="shared" si="126"/>
        <v>367</v>
      </c>
      <c r="Z77" s="187">
        <f t="shared" si="126"/>
        <v>374</v>
      </c>
      <c r="AA77" s="187">
        <f t="shared" ref="AA77" si="127">AG77/U77/12*1000000</f>
        <v>14501.093294460643</v>
      </c>
      <c r="AB77" s="187">
        <f t="shared" ref="AB77" si="128">AH77/V77/12*1000000</f>
        <v>16273.171412618651</v>
      </c>
      <c r="AC77" s="187">
        <f t="shared" ref="AC77" si="129">AI77/W77/12*1000000</f>
        <v>12459.753787878788</v>
      </c>
      <c r="AD77" s="187">
        <f t="shared" ref="AD77" si="130">AJ77/X77/12*1000000</f>
        <v>12683.14606741573</v>
      </c>
      <c r="AE77" s="187">
        <f t="shared" ref="AE77" si="131">AK77/Y77/12*1000000</f>
        <v>12923.709809264305</v>
      </c>
      <c r="AF77" s="187">
        <f t="shared" ref="AF77" si="132">AL77/Z77/12*1000000</f>
        <v>13096.883980837789</v>
      </c>
      <c r="AG77" s="186">
        <f t="shared" ref="AG77:AL77" si="133">AG79+AG105+AG114+AG121+AG129+AG135+AG141+AG157+AG163</f>
        <v>119.373</v>
      </c>
      <c r="AH77" s="186">
        <f t="shared" si="133"/>
        <v>116.58100000000002</v>
      </c>
      <c r="AI77" s="186">
        <f t="shared" si="133"/>
        <v>52.63000000000001</v>
      </c>
      <c r="AJ77" s="186">
        <f t="shared" si="133"/>
        <v>54.182399999999994</v>
      </c>
      <c r="AK77" s="186">
        <f t="shared" si="133"/>
        <v>56.916018000000001</v>
      </c>
      <c r="AL77" s="186">
        <f t="shared" si="133"/>
        <v>58.778815305999998</v>
      </c>
      <c r="AM77" s="46"/>
      <c r="AN77" s="12"/>
      <c r="AO77" s="12"/>
      <c r="AP77" s="12"/>
    </row>
    <row r="78" spans="1:42" ht="35.25" customHeight="1">
      <c r="A78" s="41" t="s">
        <v>13</v>
      </c>
      <c r="B78" s="36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38"/>
      <c r="AH78" s="38"/>
      <c r="AI78" s="38"/>
      <c r="AJ78" s="38"/>
      <c r="AK78" s="38"/>
      <c r="AL78" s="38"/>
      <c r="AM78" s="46"/>
      <c r="AN78" s="12"/>
      <c r="AO78" s="12"/>
      <c r="AP78" s="12"/>
    </row>
    <row r="79" spans="1:42" ht="36.75" customHeight="1">
      <c r="A79" s="98" t="s">
        <v>454</v>
      </c>
      <c r="B79" s="98"/>
      <c r="C79" s="101">
        <f>C81+C96</f>
        <v>1051.4690000000001</v>
      </c>
      <c r="D79" s="101">
        <f t="shared" ref="D79:Z79" si="134">D81+D96</f>
        <v>1010.1370000000001</v>
      </c>
      <c r="E79" s="101">
        <f t="shared" si="134"/>
        <v>766.89800000000002</v>
      </c>
      <c r="F79" s="101">
        <f t="shared" si="134"/>
        <v>808.04429999999979</v>
      </c>
      <c r="G79" s="101">
        <f t="shared" si="134"/>
        <v>836.87449710999999</v>
      </c>
      <c r="H79" s="101">
        <f t="shared" si="134"/>
        <v>865.46767356086991</v>
      </c>
      <c r="I79" s="101">
        <f t="shared" si="134"/>
        <v>767.88900000000001</v>
      </c>
      <c r="J79" s="101">
        <f t="shared" si="134"/>
        <v>750.23699999999997</v>
      </c>
      <c r="K79" s="101">
        <f t="shared" si="134"/>
        <v>503.89799999999997</v>
      </c>
      <c r="L79" s="101">
        <f t="shared" si="134"/>
        <v>532.04293599999994</v>
      </c>
      <c r="M79" s="101">
        <f t="shared" si="134"/>
        <v>551.48747248999996</v>
      </c>
      <c r="N79" s="101">
        <f t="shared" si="134"/>
        <v>572.02624952232998</v>
      </c>
      <c r="O79" s="101">
        <f t="shared" si="134"/>
        <v>151.608</v>
      </c>
      <c r="P79" s="101">
        <f t="shared" si="134"/>
        <v>159.929</v>
      </c>
      <c r="Q79" s="101">
        <f t="shared" si="134"/>
        <v>162.422</v>
      </c>
      <c r="R79" s="101">
        <f t="shared" si="134"/>
        <v>167.26559399999996</v>
      </c>
      <c r="S79" s="101">
        <f t="shared" si="134"/>
        <v>172.49506181999999</v>
      </c>
      <c r="T79" s="101">
        <f t="shared" si="134"/>
        <v>175.57471787093996</v>
      </c>
      <c r="U79" s="105">
        <f t="shared" si="134"/>
        <v>377</v>
      </c>
      <c r="V79" s="105">
        <f t="shared" si="134"/>
        <v>380</v>
      </c>
      <c r="W79" s="105">
        <f t="shared" si="134"/>
        <v>251</v>
      </c>
      <c r="X79" s="105">
        <f t="shared" si="134"/>
        <v>259</v>
      </c>
      <c r="Y79" s="105">
        <f t="shared" si="134"/>
        <v>268</v>
      </c>
      <c r="Z79" s="105">
        <f t="shared" si="134"/>
        <v>275</v>
      </c>
      <c r="AA79" s="105">
        <f t="shared" ref="AA79" si="135">AG79/U79/12*1000000</f>
        <v>15973.253757736516</v>
      </c>
      <c r="AB79" s="105">
        <f t="shared" ref="AB79" si="136">AH79/V79/12*1000000</f>
        <v>17856.140350877195</v>
      </c>
      <c r="AC79" s="105">
        <f t="shared" ref="AC79" si="137">AI79/W79/12*1000000</f>
        <v>12449.86719787517</v>
      </c>
      <c r="AD79" s="105">
        <f t="shared" ref="AD79" si="138">AJ79/X79/12*1000000</f>
        <v>12685.778635778635</v>
      </c>
      <c r="AE79" s="105">
        <f t="shared" ref="AE79" si="139">AK79/Y79/12*1000000</f>
        <v>12919.159825870647</v>
      </c>
      <c r="AF79" s="105">
        <f t="shared" ref="AF79" si="140">AL79/Z79/12*1000000</f>
        <v>13084.186456363639</v>
      </c>
      <c r="AG79" s="101">
        <f t="shared" ref="AG79:AL79" si="141">AG81+AG96</f>
        <v>72.263000000000005</v>
      </c>
      <c r="AH79" s="101">
        <f t="shared" si="141"/>
        <v>81.424000000000007</v>
      </c>
      <c r="AI79" s="101">
        <f t="shared" si="141"/>
        <v>37.499000000000009</v>
      </c>
      <c r="AJ79" s="101">
        <f t="shared" si="141"/>
        <v>39.427399999999999</v>
      </c>
      <c r="AK79" s="101">
        <f t="shared" si="141"/>
        <v>41.548017999999999</v>
      </c>
      <c r="AL79" s="101">
        <f t="shared" si="141"/>
        <v>43.177815306000007</v>
      </c>
      <c r="AM79" s="46"/>
      <c r="AN79" s="12"/>
      <c r="AO79" s="12"/>
      <c r="AP79" s="12"/>
    </row>
    <row r="80" spans="1:42" ht="20.25" customHeight="1">
      <c r="A80" s="98" t="s">
        <v>27</v>
      </c>
      <c r="B80" s="98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1"/>
      <c r="AH80" s="101"/>
      <c r="AI80" s="101"/>
      <c r="AJ80" s="101"/>
      <c r="AK80" s="101"/>
      <c r="AL80" s="101"/>
      <c r="AM80" s="46"/>
      <c r="AN80" s="12"/>
      <c r="AO80" s="12"/>
      <c r="AP80" s="12"/>
    </row>
    <row r="81" spans="1:42" ht="70.5" customHeight="1">
      <c r="A81" s="102" t="s">
        <v>231</v>
      </c>
      <c r="B81" s="102"/>
      <c r="C81" s="57">
        <f>C82+C86+C94</f>
        <v>705.2</v>
      </c>
      <c r="D81" s="57">
        <f t="shared" ref="D81:Z81" si="142">D82+D86+D94</f>
        <v>672.30000000000007</v>
      </c>
      <c r="E81" s="57">
        <f t="shared" si="142"/>
        <v>728.99800000000005</v>
      </c>
      <c r="F81" s="57">
        <f t="shared" si="142"/>
        <v>766.74429999999984</v>
      </c>
      <c r="G81" s="57">
        <f t="shared" si="142"/>
        <v>793.27449710999997</v>
      </c>
      <c r="H81" s="57">
        <f t="shared" si="142"/>
        <v>818.56767356086993</v>
      </c>
      <c r="I81" s="57">
        <f t="shared" si="142"/>
        <v>419.82299999999998</v>
      </c>
      <c r="J81" s="57">
        <f t="shared" si="142"/>
        <v>411.06</v>
      </c>
      <c r="K81" s="57">
        <f t="shared" si="142"/>
        <v>465.99799999999999</v>
      </c>
      <c r="L81" s="57">
        <f t="shared" si="142"/>
        <v>490.74293599999999</v>
      </c>
      <c r="M81" s="57">
        <f t="shared" si="142"/>
        <v>507.88747248999999</v>
      </c>
      <c r="N81" s="57">
        <f t="shared" si="142"/>
        <v>525.12624952233</v>
      </c>
      <c r="O81" s="57">
        <f t="shared" si="142"/>
        <v>132.16</v>
      </c>
      <c r="P81" s="57">
        <f t="shared" si="142"/>
        <v>149.67099999999999</v>
      </c>
      <c r="Q81" s="57">
        <f t="shared" si="142"/>
        <v>159.02199999999999</v>
      </c>
      <c r="R81" s="57">
        <f t="shared" si="142"/>
        <v>163.31559399999998</v>
      </c>
      <c r="S81" s="57">
        <f t="shared" si="142"/>
        <v>168.21506181999999</v>
      </c>
      <c r="T81" s="57">
        <f t="shared" si="142"/>
        <v>171.07471787093996</v>
      </c>
      <c r="U81" s="122">
        <f t="shared" si="142"/>
        <v>274</v>
      </c>
      <c r="V81" s="122">
        <f t="shared" si="142"/>
        <v>256</v>
      </c>
      <c r="W81" s="122">
        <f t="shared" si="142"/>
        <v>238</v>
      </c>
      <c r="X81" s="122">
        <f t="shared" si="142"/>
        <v>246</v>
      </c>
      <c r="Y81" s="122">
        <f t="shared" si="142"/>
        <v>254</v>
      </c>
      <c r="Z81" s="122">
        <f t="shared" si="142"/>
        <v>260</v>
      </c>
      <c r="AA81" s="122">
        <f t="shared" ref="AA81" si="143">AG81/U81/12*1000000</f>
        <v>11925.486618004867</v>
      </c>
      <c r="AB81" s="122">
        <f t="shared" ref="AB81" si="144">AH81/V81/12*1000000</f>
        <v>11830.078124999998</v>
      </c>
      <c r="AC81" s="122">
        <f t="shared" ref="AC81" si="145">AI81/W81/12*1000000</f>
        <v>12408.613445378156</v>
      </c>
      <c r="AD81" s="122">
        <f t="shared" ref="AD81" si="146">AJ81/X81/12*1000000</f>
        <v>12629.200542005419</v>
      </c>
      <c r="AE81" s="122">
        <f t="shared" ref="AE81" si="147">AK81/Y81/12*1000000</f>
        <v>12800.530839895015</v>
      </c>
      <c r="AF81" s="122">
        <f t="shared" ref="AF81" si="148">AL81/Z81/12*1000000</f>
        <v>12919.812598076924</v>
      </c>
      <c r="AG81" s="57">
        <f t="shared" ref="AG81:AL81" si="149">AG82+AG86+AG94</f>
        <v>39.210999999999999</v>
      </c>
      <c r="AH81" s="57">
        <f t="shared" si="149"/>
        <v>36.341999999999999</v>
      </c>
      <c r="AI81" s="57">
        <f t="shared" si="149"/>
        <v>35.439000000000007</v>
      </c>
      <c r="AJ81" s="57">
        <f t="shared" si="149"/>
        <v>37.281399999999998</v>
      </c>
      <c r="AK81" s="57">
        <f t="shared" si="149"/>
        <v>39.016018000000003</v>
      </c>
      <c r="AL81" s="57">
        <f t="shared" si="149"/>
        <v>40.309815306000004</v>
      </c>
      <c r="AM81" s="46"/>
      <c r="AN81" s="12"/>
      <c r="AO81" s="12"/>
      <c r="AP81" s="12"/>
    </row>
    <row r="82" spans="1:42" ht="17.25" customHeight="1">
      <c r="A82" s="102" t="s">
        <v>353</v>
      </c>
      <c r="B82" s="36"/>
      <c r="C82" s="57">
        <f>C83+C84</f>
        <v>138.19999999999999</v>
      </c>
      <c r="D82" s="57">
        <f t="shared" ref="D82:Z82" si="150">D83+D84</f>
        <v>101.10000000000001</v>
      </c>
      <c r="E82" s="57">
        <f t="shared" si="150"/>
        <v>144.869</v>
      </c>
      <c r="F82" s="57">
        <f t="shared" si="150"/>
        <v>151.656463</v>
      </c>
      <c r="G82" s="57">
        <f t="shared" si="150"/>
        <v>156.87</v>
      </c>
      <c r="H82" s="57">
        <f t="shared" si="150"/>
        <v>161.08000000000001</v>
      </c>
      <c r="I82" s="57">
        <f t="shared" si="150"/>
        <v>101.82299999999999</v>
      </c>
      <c r="J82" s="57">
        <f t="shared" si="150"/>
        <v>78.75</v>
      </c>
      <c r="K82" s="57">
        <f t="shared" si="150"/>
        <v>113.499</v>
      </c>
      <c r="L82" s="57">
        <f t="shared" si="150"/>
        <v>119.986463</v>
      </c>
      <c r="M82" s="57">
        <f t="shared" si="150"/>
        <v>122.4</v>
      </c>
      <c r="N82" s="57">
        <f t="shared" si="150"/>
        <v>122.88</v>
      </c>
      <c r="O82" s="57">
        <f t="shared" si="150"/>
        <v>33.024999999999999</v>
      </c>
      <c r="P82" s="57">
        <f t="shared" si="150"/>
        <v>23.795000000000002</v>
      </c>
      <c r="Q82" s="57">
        <f t="shared" si="150"/>
        <v>27.594000000000001</v>
      </c>
      <c r="R82" s="57">
        <f t="shared" si="150"/>
        <v>28.339037999999999</v>
      </c>
      <c r="S82" s="57">
        <f t="shared" si="150"/>
        <v>29.189209139999999</v>
      </c>
      <c r="T82" s="57">
        <f t="shared" si="150"/>
        <v>29.685425695379998</v>
      </c>
      <c r="U82" s="122">
        <f t="shared" si="150"/>
        <v>105</v>
      </c>
      <c r="V82" s="122">
        <f t="shared" si="150"/>
        <v>100</v>
      </c>
      <c r="W82" s="122">
        <f t="shared" si="150"/>
        <v>83</v>
      </c>
      <c r="X82" s="122">
        <f t="shared" si="150"/>
        <v>86</v>
      </c>
      <c r="Y82" s="122">
        <f t="shared" si="150"/>
        <v>88</v>
      </c>
      <c r="Z82" s="122">
        <f t="shared" si="150"/>
        <v>90</v>
      </c>
      <c r="AA82" s="122">
        <f>AG82/U82/12*1000000</f>
        <v>13707.142857142857</v>
      </c>
      <c r="AB82" s="122">
        <f t="shared" ref="AB82:AF82" si="151">AH82/V82/12*1000000</f>
        <v>11537.5</v>
      </c>
      <c r="AC82" s="122">
        <f t="shared" si="151"/>
        <v>13007.028112449798</v>
      </c>
      <c r="AD82" s="122">
        <f t="shared" si="151"/>
        <v>13352.713178294574</v>
      </c>
      <c r="AE82" s="122">
        <f t="shared" si="151"/>
        <v>13560.60606060606</v>
      </c>
      <c r="AF82" s="122">
        <f t="shared" si="151"/>
        <v>13731.481481481482</v>
      </c>
      <c r="AG82" s="57">
        <f>AG83+AG84</f>
        <v>17.271000000000001</v>
      </c>
      <c r="AH82" s="57">
        <f t="shared" ref="AH82:AL82" si="152">AH83+AH84</f>
        <v>13.844999999999999</v>
      </c>
      <c r="AI82" s="57">
        <f t="shared" si="152"/>
        <v>12.955</v>
      </c>
      <c r="AJ82" s="57">
        <f t="shared" si="152"/>
        <v>13.78</v>
      </c>
      <c r="AK82" s="57">
        <f t="shared" si="152"/>
        <v>14.32</v>
      </c>
      <c r="AL82" s="57">
        <f t="shared" si="152"/>
        <v>14.83</v>
      </c>
      <c r="AM82" s="46"/>
      <c r="AN82" s="12"/>
      <c r="AO82" s="12"/>
      <c r="AP82" s="12"/>
    </row>
    <row r="83" spans="1:42" ht="15.75">
      <c r="A83" s="36" t="s">
        <v>280</v>
      </c>
      <c r="B83" s="36" t="s">
        <v>358</v>
      </c>
      <c r="C83" s="42">
        <v>107.8</v>
      </c>
      <c r="D83" s="42">
        <v>70.400000000000006</v>
      </c>
      <c r="E83" s="38">
        <v>112</v>
      </c>
      <c r="F83" s="38">
        <v>117.9</v>
      </c>
      <c r="G83" s="38">
        <v>122.1</v>
      </c>
      <c r="H83" s="38">
        <v>126.2</v>
      </c>
      <c r="I83" s="42">
        <v>77.605999999999995</v>
      </c>
      <c r="J83" s="42">
        <v>61.13</v>
      </c>
      <c r="K83" s="38">
        <v>80.63</v>
      </c>
      <c r="L83" s="38">
        <v>86.23</v>
      </c>
      <c r="M83" s="38">
        <v>87.63</v>
      </c>
      <c r="N83" s="38">
        <v>88</v>
      </c>
      <c r="O83" s="38">
        <v>19.045999999999999</v>
      </c>
      <c r="P83" s="38">
        <v>11.05</v>
      </c>
      <c r="Q83" s="38">
        <v>15.15</v>
      </c>
      <c r="R83" s="38">
        <f>Q83*1.027</f>
        <v>15.559049999999999</v>
      </c>
      <c r="S83" s="38">
        <f>R83*1.03</f>
        <v>16.025821499999999</v>
      </c>
      <c r="T83" s="38">
        <f>S83*1.017</f>
        <v>16.298260465499997</v>
      </c>
      <c r="U83" s="104">
        <v>86</v>
      </c>
      <c r="V83" s="104">
        <v>82</v>
      </c>
      <c r="W83" s="104">
        <v>63</v>
      </c>
      <c r="X83" s="104">
        <v>65</v>
      </c>
      <c r="Y83" s="104">
        <v>67</v>
      </c>
      <c r="Z83" s="104">
        <v>68</v>
      </c>
      <c r="AA83" s="104">
        <f>AG83/U83/12*1000000</f>
        <v>13978.682170542636</v>
      </c>
      <c r="AB83" s="104">
        <f>AH83/V83/12*1000000</f>
        <v>11462.39837398374</v>
      </c>
      <c r="AC83" s="104">
        <f>AI83/W83/12*1000000</f>
        <v>13419.31216931217</v>
      </c>
      <c r="AD83" s="104">
        <f>AJ83/X83/12*1000000</f>
        <v>13782.051282051281</v>
      </c>
      <c r="AE83" s="104">
        <f t="shared" ref="AE83:AE84" si="153">AK83/Y83/12*1000000</f>
        <v>13930.348258706466</v>
      </c>
      <c r="AF83" s="104">
        <f t="shared" ref="AF83:AF84" si="154">AL83/Z83/12*1000000</f>
        <v>14093.137254901962</v>
      </c>
      <c r="AG83" s="38">
        <v>14.426</v>
      </c>
      <c r="AH83" s="38">
        <v>11.279</v>
      </c>
      <c r="AI83" s="38">
        <v>10.145</v>
      </c>
      <c r="AJ83" s="38">
        <v>10.75</v>
      </c>
      <c r="AK83" s="38">
        <v>11.2</v>
      </c>
      <c r="AL83" s="38">
        <v>11.5</v>
      </c>
      <c r="AM83" s="46"/>
      <c r="AN83" s="12"/>
      <c r="AO83" s="12"/>
      <c r="AP83" s="12"/>
    </row>
    <row r="84" spans="1:42" ht="15.75">
      <c r="A84" s="36" t="s">
        <v>282</v>
      </c>
      <c r="B84" s="36" t="s">
        <v>387</v>
      </c>
      <c r="C84" s="42">
        <v>30.4</v>
      </c>
      <c r="D84" s="42">
        <v>30.7</v>
      </c>
      <c r="E84" s="38">
        <v>32.869</v>
      </c>
      <c r="F84" s="38">
        <f t="shared" ref="F84" si="155">E84*1.027</f>
        <v>33.756462999999997</v>
      </c>
      <c r="G84" s="38">
        <v>34.770000000000003</v>
      </c>
      <c r="H84" s="38">
        <v>34.880000000000003</v>
      </c>
      <c r="I84" s="42">
        <v>24.216999999999999</v>
      </c>
      <c r="J84" s="42">
        <v>17.62</v>
      </c>
      <c r="K84" s="38">
        <v>32.869</v>
      </c>
      <c r="L84" s="38">
        <f t="shared" ref="L84" si="156">K84*1.027</f>
        <v>33.756462999999997</v>
      </c>
      <c r="M84" s="38">
        <v>34.770000000000003</v>
      </c>
      <c r="N84" s="38">
        <v>34.880000000000003</v>
      </c>
      <c r="O84" s="38">
        <v>13.978999999999999</v>
      </c>
      <c r="P84" s="38">
        <v>12.744999999999999</v>
      </c>
      <c r="Q84" s="38">
        <v>12.444000000000001</v>
      </c>
      <c r="R84" s="38">
        <f t="shared" ref="R84:R94" si="157">Q84*1.027</f>
        <v>12.779987999999999</v>
      </c>
      <c r="S84" s="38">
        <f t="shared" ref="S84:S94" si="158">R84*1.03</f>
        <v>13.16338764</v>
      </c>
      <c r="T84" s="38">
        <f t="shared" ref="T84:T94" si="159">S84*1.017</f>
        <v>13.387165229879999</v>
      </c>
      <c r="U84" s="104">
        <v>19</v>
      </c>
      <c r="V84" s="104">
        <v>18</v>
      </c>
      <c r="W84" s="104">
        <v>20</v>
      </c>
      <c r="X84" s="104">
        <v>21</v>
      </c>
      <c r="Y84" s="104">
        <v>21</v>
      </c>
      <c r="Z84" s="104">
        <v>22</v>
      </c>
      <c r="AA84" s="104">
        <f t="shared" ref="AA84" si="160">AG84/U84/12*1000000</f>
        <v>12478.070175438597</v>
      </c>
      <c r="AB84" s="104">
        <f t="shared" ref="AB84" si="161">AH84/V84/12*1000000</f>
        <v>11879.62962962963</v>
      </c>
      <c r="AC84" s="104">
        <f t="shared" ref="AC84" si="162">AI84/W84/12*1000000</f>
        <v>11708.333333333334</v>
      </c>
      <c r="AD84" s="104">
        <f t="shared" ref="AD84" si="163">AJ84/X84/12*1000000</f>
        <v>12023.809523809521</v>
      </c>
      <c r="AE84" s="104">
        <f t="shared" si="153"/>
        <v>12380.952380952382</v>
      </c>
      <c r="AF84" s="104">
        <f t="shared" si="154"/>
        <v>12613.636363636364</v>
      </c>
      <c r="AG84" s="38">
        <v>2.8450000000000002</v>
      </c>
      <c r="AH84" s="38">
        <v>2.5659999999999998</v>
      </c>
      <c r="AI84" s="124">
        <v>2.81</v>
      </c>
      <c r="AJ84" s="38">
        <v>3.03</v>
      </c>
      <c r="AK84" s="38">
        <v>3.12</v>
      </c>
      <c r="AL84" s="38">
        <v>3.33</v>
      </c>
      <c r="AM84" s="46"/>
      <c r="AN84" s="12"/>
      <c r="AO84" s="12"/>
      <c r="AP84" s="12"/>
    </row>
    <row r="85" spans="1:42" ht="15.75">
      <c r="A85" s="36"/>
      <c r="B85" s="36"/>
      <c r="C85" s="42"/>
      <c r="D85" s="42"/>
      <c r="E85" s="38"/>
      <c r="F85" s="38"/>
      <c r="G85" s="38"/>
      <c r="H85" s="38"/>
      <c r="I85" s="42"/>
      <c r="J85" s="42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38"/>
      <c r="AH85" s="38"/>
      <c r="AI85" s="124"/>
      <c r="AJ85" s="38"/>
      <c r="AK85" s="38"/>
      <c r="AL85" s="38"/>
      <c r="AM85" s="46"/>
      <c r="AN85" s="12"/>
      <c r="AO85" s="12"/>
      <c r="AP85" s="12"/>
    </row>
    <row r="86" spans="1:42" ht="15.75">
      <c r="A86" s="102" t="s">
        <v>389</v>
      </c>
      <c r="B86" s="102"/>
      <c r="C86" s="57">
        <f>C87+C88+C89+C90+C91+C92+C93</f>
        <v>106.80000000000001</v>
      </c>
      <c r="D86" s="57">
        <f t="shared" ref="D86:AL86" si="164">D87+D88+D89+D90+D91+D92+D93</f>
        <v>89.600000000000009</v>
      </c>
      <c r="E86" s="57">
        <f t="shared" si="164"/>
        <v>84.728999999999999</v>
      </c>
      <c r="F86" s="57">
        <f t="shared" si="164"/>
        <v>89.219636999999992</v>
      </c>
      <c r="G86" s="57">
        <f t="shared" si="164"/>
        <v>92.104497109999997</v>
      </c>
      <c r="H86" s="57">
        <f t="shared" si="164"/>
        <v>94.687673560869982</v>
      </c>
      <c r="I86" s="57">
        <f t="shared" si="164"/>
        <v>67.329000000000008</v>
      </c>
      <c r="J86" s="57">
        <f t="shared" si="164"/>
        <v>54.32</v>
      </c>
      <c r="K86" s="57">
        <f t="shared" si="164"/>
        <v>72.498999999999995</v>
      </c>
      <c r="L86" s="57">
        <f t="shared" si="164"/>
        <v>74.456472999999988</v>
      </c>
      <c r="M86" s="57">
        <f t="shared" si="164"/>
        <v>75.68747248999999</v>
      </c>
      <c r="N86" s="57">
        <f t="shared" si="164"/>
        <v>76.346249522329998</v>
      </c>
      <c r="O86" s="57">
        <f t="shared" si="164"/>
        <v>9.9220000000000006</v>
      </c>
      <c r="P86" s="57">
        <f t="shared" si="164"/>
        <v>14.774999999999999</v>
      </c>
      <c r="Q86" s="57">
        <f t="shared" si="164"/>
        <v>16.427999999999997</v>
      </c>
      <c r="R86" s="57">
        <f t="shared" si="164"/>
        <v>16.871555999999998</v>
      </c>
      <c r="S86" s="57">
        <f t="shared" si="164"/>
        <v>17.377702679999999</v>
      </c>
      <c r="T86" s="57">
        <f t="shared" si="164"/>
        <v>17.673123625559995</v>
      </c>
      <c r="U86" s="122">
        <f t="shared" si="164"/>
        <v>28</v>
      </c>
      <c r="V86" s="122">
        <f t="shared" si="164"/>
        <v>31</v>
      </c>
      <c r="W86" s="122">
        <f t="shared" si="164"/>
        <v>30</v>
      </c>
      <c r="X86" s="122">
        <f t="shared" si="164"/>
        <v>32</v>
      </c>
      <c r="Y86" s="122">
        <f t="shared" si="164"/>
        <v>34</v>
      </c>
      <c r="Z86" s="122">
        <f t="shared" si="164"/>
        <v>36</v>
      </c>
      <c r="AA86" s="122">
        <f t="shared" si="164"/>
        <v>44075.757575757576</v>
      </c>
      <c r="AB86" s="122">
        <f t="shared" si="164"/>
        <v>46244.780219780216</v>
      </c>
      <c r="AC86" s="122">
        <f t="shared" si="164"/>
        <v>37173.611111111109</v>
      </c>
      <c r="AD86" s="122">
        <f t="shared" si="164"/>
        <v>38658.585858585859</v>
      </c>
      <c r="AE86" s="122">
        <f t="shared" si="164"/>
        <v>42736.476608187135</v>
      </c>
      <c r="AF86" s="122">
        <f t="shared" si="164"/>
        <v>43471.936507936509</v>
      </c>
      <c r="AG86" s="57">
        <f t="shared" si="164"/>
        <v>3.81</v>
      </c>
      <c r="AH86" s="57">
        <f t="shared" si="164"/>
        <v>4.8630000000000004</v>
      </c>
      <c r="AI86" s="57">
        <f t="shared" si="164"/>
        <v>4.6840000000000011</v>
      </c>
      <c r="AJ86" s="57">
        <f t="shared" si="164"/>
        <v>5.2208000000000006</v>
      </c>
      <c r="AK86" s="57">
        <f t="shared" si="164"/>
        <v>5.8670000000000009</v>
      </c>
      <c r="AL86" s="57">
        <f t="shared" si="164"/>
        <v>6.3307040000000008</v>
      </c>
      <c r="AM86" s="46"/>
      <c r="AN86" s="12"/>
      <c r="AO86" s="12"/>
      <c r="AP86" s="12"/>
    </row>
    <row r="87" spans="1:42" ht="15.75">
      <c r="A87" s="36" t="s">
        <v>281</v>
      </c>
      <c r="B87" s="36" t="s">
        <v>344</v>
      </c>
      <c r="C87" s="42">
        <v>51.2</v>
      </c>
      <c r="D87" s="42">
        <v>55.6</v>
      </c>
      <c r="E87" s="38">
        <v>53.1</v>
      </c>
      <c r="F87" s="38">
        <f>E87*1.053</f>
        <v>55.914299999999997</v>
      </c>
      <c r="G87" s="38">
        <v>57.8</v>
      </c>
      <c r="H87" s="38">
        <v>59.8</v>
      </c>
      <c r="I87" s="42">
        <v>32.369</v>
      </c>
      <c r="J87" s="42">
        <v>28.99</v>
      </c>
      <c r="K87" s="38">
        <v>40.869999999999997</v>
      </c>
      <c r="L87" s="38">
        <f t="shared" ref="L87:L93" si="165">K87*1.027</f>
        <v>41.973489999999991</v>
      </c>
      <c r="M87" s="38">
        <v>42.23</v>
      </c>
      <c r="N87" s="38">
        <v>42.32</v>
      </c>
      <c r="O87" s="38">
        <v>8.0269999999999992</v>
      </c>
      <c r="P87" s="38">
        <v>4.5119999999999996</v>
      </c>
      <c r="Q87" s="38">
        <v>5.42</v>
      </c>
      <c r="R87" s="38">
        <f t="shared" ref="R87:R93" si="166">Q87*1.027</f>
        <v>5.5663399999999994</v>
      </c>
      <c r="S87" s="38">
        <f t="shared" ref="S87:S93" si="167">R87*1.03</f>
        <v>5.7333301999999993</v>
      </c>
      <c r="T87" s="38">
        <f t="shared" ref="T87:T93" si="168">S87*1.017</f>
        <v>5.8307968133999983</v>
      </c>
      <c r="U87" s="104">
        <v>11</v>
      </c>
      <c r="V87" s="104">
        <v>13</v>
      </c>
      <c r="W87" s="104">
        <v>16</v>
      </c>
      <c r="X87" s="104">
        <v>18</v>
      </c>
      <c r="Y87" s="104">
        <v>19</v>
      </c>
      <c r="Z87" s="104">
        <v>21</v>
      </c>
      <c r="AA87" s="104">
        <f t="shared" ref="AA87" si="169">AG87/U87/12*1000000</f>
        <v>12159.09090909091</v>
      </c>
      <c r="AB87" s="104">
        <f t="shared" ref="AB87" si="170">AH87/V87/12*1000000</f>
        <v>15826.923076923074</v>
      </c>
      <c r="AC87" s="104">
        <f t="shared" ref="AC87" si="171">AI87/W87/12*1000000</f>
        <v>14062.5</v>
      </c>
      <c r="AD87" s="104">
        <f t="shared" ref="AD87" si="172">AJ87/X87/12*1000000</f>
        <v>14444.444444444445</v>
      </c>
      <c r="AE87" s="104">
        <f t="shared" ref="AE87" si="173">AK87/Y87/12*1000000</f>
        <v>14868.42105263158</v>
      </c>
      <c r="AF87" s="104">
        <f t="shared" ref="AF87" si="174">AL87/Z87/12*1000000</f>
        <v>15119.04761904762</v>
      </c>
      <c r="AG87" s="38">
        <v>1.605</v>
      </c>
      <c r="AH87" s="38">
        <v>2.4689999999999999</v>
      </c>
      <c r="AI87" s="38">
        <v>2.7</v>
      </c>
      <c r="AJ87" s="38">
        <v>3.12</v>
      </c>
      <c r="AK87" s="38">
        <v>3.39</v>
      </c>
      <c r="AL87" s="38">
        <v>3.81</v>
      </c>
      <c r="AM87" s="46"/>
      <c r="AN87" s="12"/>
      <c r="AO87" s="12"/>
      <c r="AP87" s="12"/>
    </row>
    <row r="88" spans="1:42" ht="15.75">
      <c r="A88" s="36" t="s">
        <v>283</v>
      </c>
      <c r="B88" s="36" t="s">
        <v>284</v>
      </c>
      <c r="C88" s="42">
        <v>0</v>
      </c>
      <c r="D88" s="42">
        <v>0</v>
      </c>
      <c r="E88" s="38">
        <v>0</v>
      </c>
      <c r="F88" s="38">
        <f t="shared" ref="F88:F94" si="175">E88*1.053</f>
        <v>0</v>
      </c>
      <c r="G88" s="38">
        <f t="shared" ref="G88:G93" si="176">F88*1.03</f>
        <v>0</v>
      </c>
      <c r="H88" s="38">
        <f t="shared" ref="H88:H93" si="177">G88*1.017</f>
        <v>0</v>
      </c>
      <c r="I88" s="42">
        <v>0.47</v>
      </c>
      <c r="J88" s="42">
        <v>0</v>
      </c>
      <c r="K88" s="38">
        <v>0</v>
      </c>
      <c r="L88" s="38">
        <f t="shared" si="165"/>
        <v>0</v>
      </c>
      <c r="M88" s="38">
        <f t="shared" ref="M88:M93" si="178">L88*1.03</f>
        <v>0</v>
      </c>
      <c r="N88" s="38">
        <f t="shared" ref="N88:N93" si="179">M88*1.017</f>
        <v>0</v>
      </c>
      <c r="O88" s="38">
        <v>-0.56399999999999995</v>
      </c>
      <c r="P88" s="38">
        <v>-1.9E-2</v>
      </c>
      <c r="Q88" s="38">
        <v>0</v>
      </c>
      <c r="R88" s="38">
        <f t="shared" si="166"/>
        <v>0</v>
      </c>
      <c r="S88" s="38">
        <f t="shared" si="167"/>
        <v>0</v>
      </c>
      <c r="T88" s="38">
        <f t="shared" si="168"/>
        <v>0</v>
      </c>
      <c r="U88" s="104">
        <v>0</v>
      </c>
      <c r="V88" s="104">
        <v>0</v>
      </c>
      <c r="W88" s="104">
        <v>0</v>
      </c>
      <c r="X88" s="104">
        <f t="shared" ref="X88" si="180">W88*1.027</f>
        <v>0</v>
      </c>
      <c r="Y88" s="104">
        <f t="shared" ref="Y88" si="181">X88*1.03</f>
        <v>0</v>
      </c>
      <c r="Z88" s="104">
        <f t="shared" ref="Z88" si="182">Y88*1.017</f>
        <v>0</v>
      </c>
      <c r="AA88" s="104">
        <v>0</v>
      </c>
      <c r="AB88" s="104">
        <v>0</v>
      </c>
      <c r="AC88" s="104">
        <v>0</v>
      </c>
      <c r="AD88" s="104">
        <v>0</v>
      </c>
      <c r="AE88" s="104">
        <v>0</v>
      </c>
      <c r="AF88" s="104">
        <v>0</v>
      </c>
      <c r="AG88" s="38">
        <v>0</v>
      </c>
      <c r="AH88" s="38">
        <v>0</v>
      </c>
      <c r="AI88" s="38">
        <v>0</v>
      </c>
      <c r="AJ88" s="38">
        <f t="shared" ref="AJ88" si="183">AI88*1.027</f>
        <v>0</v>
      </c>
      <c r="AK88" s="38">
        <f t="shared" ref="AK88" si="184">AJ88*1.03</f>
        <v>0</v>
      </c>
      <c r="AL88" s="38">
        <f t="shared" ref="AL88" si="185">AK88*1.017</f>
        <v>0</v>
      </c>
      <c r="AM88" s="46"/>
      <c r="AN88" s="12"/>
      <c r="AO88" s="12"/>
      <c r="AP88" s="12"/>
    </row>
    <row r="89" spans="1:42" ht="15.75">
      <c r="A89" s="36" t="s">
        <v>285</v>
      </c>
      <c r="B89" s="36" t="s">
        <v>286</v>
      </c>
      <c r="C89" s="42">
        <v>40.1</v>
      </c>
      <c r="D89" s="42">
        <v>26.4</v>
      </c>
      <c r="E89" s="38">
        <v>25.928999999999998</v>
      </c>
      <c r="F89" s="38">
        <f t="shared" si="175"/>
        <v>27.303236999999996</v>
      </c>
      <c r="G89" s="38">
        <f t="shared" si="176"/>
        <v>28.122334109999997</v>
      </c>
      <c r="H89" s="38">
        <f t="shared" si="177"/>
        <v>28.600413789869993</v>
      </c>
      <c r="I89" s="42">
        <v>24.931999999999999</v>
      </c>
      <c r="J89" s="42">
        <v>12.63</v>
      </c>
      <c r="K89" s="38">
        <v>25.928999999999998</v>
      </c>
      <c r="L89" s="38">
        <f t="shared" si="165"/>
        <v>26.629082999999998</v>
      </c>
      <c r="M89" s="38">
        <f t="shared" si="178"/>
        <v>27.427955489999999</v>
      </c>
      <c r="N89" s="38">
        <f t="shared" si="179"/>
        <v>27.894230733329994</v>
      </c>
      <c r="O89" s="38">
        <v>0.376</v>
      </c>
      <c r="P89" s="38">
        <v>8.6539999999999999</v>
      </c>
      <c r="Q89" s="38">
        <v>10.007999999999999</v>
      </c>
      <c r="R89" s="38">
        <f t="shared" si="166"/>
        <v>10.278215999999999</v>
      </c>
      <c r="S89" s="38">
        <f t="shared" si="167"/>
        <v>10.58656248</v>
      </c>
      <c r="T89" s="38">
        <f t="shared" si="168"/>
        <v>10.766534042159998</v>
      </c>
      <c r="U89" s="104">
        <v>9</v>
      </c>
      <c r="V89" s="104">
        <v>10</v>
      </c>
      <c r="W89" s="104">
        <v>11</v>
      </c>
      <c r="X89" s="104">
        <v>11</v>
      </c>
      <c r="Y89" s="104">
        <v>12</v>
      </c>
      <c r="Z89" s="104">
        <v>12</v>
      </c>
      <c r="AA89" s="104">
        <f t="shared" ref="AA89:AA92" si="186">AG89/U89/12*1000000</f>
        <v>11333.333333333334</v>
      </c>
      <c r="AB89" s="104">
        <f t="shared" ref="AB89:AB90" si="187">AH89/V89/12*1000000</f>
        <v>11358.333333333334</v>
      </c>
      <c r="AC89" s="104">
        <f t="shared" ref="AC89" si="188">AI89/W89/12*1000000</f>
        <v>12000.000000000002</v>
      </c>
      <c r="AD89" s="104">
        <f t="shared" ref="AD89" si="189">AJ89/X89/12*1000000</f>
        <v>12803.030303030302</v>
      </c>
      <c r="AE89" s="104">
        <f t="shared" ref="AE89" si="190">AK89/Y89/12*1000000</f>
        <v>13645.833333333334</v>
      </c>
      <c r="AF89" s="104">
        <f t="shared" ref="AF89" si="191">AL89/Z89/12*1000000</f>
        <v>13888.888888888889</v>
      </c>
      <c r="AG89" s="38">
        <v>1.224</v>
      </c>
      <c r="AH89" s="38">
        <v>1.363</v>
      </c>
      <c r="AI89" s="38">
        <v>1.5840000000000001</v>
      </c>
      <c r="AJ89" s="38">
        <v>1.69</v>
      </c>
      <c r="AK89" s="38">
        <v>1.9650000000000001</v>
      </c>
      <c r="AL89" s="38">
        <v>2</v>
      </c>
      <c r="AM89" s="46"/>
      <c r="AN89" s="12"/>
      <c r="AO89" s="12"/>
      <c r="AP89" s="12"/>
    </row>
    <row r="90" spans="1:42" ht="15.75">
      <c r="A90" s="36" t="s">
        <v>287</v>
      </c>
      <c r="B90" s="36" t="s">
        <v>284</v>
      </c>
      <c r="C90" s="42">
        <v>5.7</v>
      </c>
      <c r="D90" s="42">
        <v>4.7</v>
      </c>
      <c r="E90" s="38">
        <v>0</v>
      </c>
      <c r="F90" s="38">
        <f t="shared" si="175"/>
        <v>0</v>
      </c>
      <c r="G90" s="38">
        <f t="shared" si="176"/>
        <v>0</v>
      </c>
      <c r="H90" s="38">
        <f t="shared" si="177"/>
        <v>0</v>
      </c>
      <c r="I90" s="42">
        <v>3.258</v>
      </c>
      <c r="J90" s="42">
        <v>3.81</v>
      </c>
      <c r="K90" s="38">
        <v>0</v>
      </c>
      <c r="L90" s="38">
        <f t="shared" si="165"/>
        <v>0</v>
      </c>
      <c r="M90" s="38">
        <f t="shared" si="178"/>
        <v>0</v>
      </c>
      <c r="N90" s="38">
        <f t="shared" si="179"/>
        <v>0</v>
      </c>
      <c r="O90" s="38">
        <v>2.0510000000000002</v>
      </c>
      <c r="P90" s="38">
        <v>1.536</v>
      </c>
      <c r="Q90" s="38">
        <v>0</v>
      </c>
      <c r="R90" s="38">
        <f t="shared" si="166"/>
        <v>0</v>
      </c>
      <c r="S90" s="38">
        <f t="shared" si="167"/>
        <v>0</v>
      </c>
      <c r="T90" s="38">
        <f t="shared" si="168"/>
        <v>0</v>
      </c>
      <c r="U90" s="104">
        <v>3</v>
      </c>
      <c r="V90" s="104">
        <v>1</v>
      </c>
      <c r="W90" s="104">
        <v>0</v>
      </c>
      <c r="X90" s="104">
        <f t="shared" ref="X90:X92" si="192">W90*1.027</f>
        <v>0</v>
      </c>
      <c r="Y90" s="104">
        <f t="shared" ref="Y90:Y92" si="193">X90*1.03</f>
        <v>0</v>
      </c>
      <c r="Z90" s="104">
        <f t="shared" ref="Z90:Z92" si="194">Y90*1.017</f>
        <v>0</v>
      </c>
      <c r="AA90" s="104">
        <f t="shared" si="186"/>
        <v>10583.333333333334</v>
      </c>
      <c r="AB90" s="104">
        <f t="shared" si="187"/>
        <v>7916.666666666667</v>
      </c>
      <c r="AC90" s="104">
        <v>0</v>
      </c>
      <c r="AD90" s="104">
        <v>0</v>
      </c>
      <c r="AE90" s="104">
        <v>0</v>
      </c>
      <c r="AF90" s="104">
        <v>0</v>
      </c>
      <c r="AG90" s="38">
        <v>0.38100000000000001</v>
      </c>
      <c r="AH90" s="38">
        <v>9.5000000000000001E-2</v>
      </c>
      <c r="AI90" s="38">
        <v>0</v>
      </c>
      <c r="AJ90" s="38">
        <f t="shared" ref="AJ90:AJ93" si="195">AI90*1.027</f>
        <v>0</v>
      </c>
      <c r="AK90" s="38">
        <f t="shared" ref="AK90:AK92" si="196">AJ90*1.03</f>
        <v>0</v>
      </c>
      <c r="AL90" s="38">
        <f t="shared" ref="AL90:AL93" si="197">AK90*1.017</f>
        <v>0</v>
      </c>
      <c r="AM90" s="46"/>
      <c r="AN90" s="12"/>
      <c r="AO90" s="12"/>
      <c r="AP90" s="12"/>
    </row>
    <row r="91" spans="1:42" ht="15.75">
      <c r="A91" s="36" t="s">
        <v>288</v>
      </c>
      <c r="B91" s="36" t="s">
        <v>284</v>
      </c>
      <c r="C91" s="38">
        <v>9.8000000000000007</v>
      </c>
      <c r="D91" s="42">
        <v>2.9</v>
      </c>
      <c r="E91" s="38">
        <v>0</v>
      </c>
      <c r="F91" s="38">
        <f t="shared" si="175"/>
        <v>0</v>
      </c>
      <c r="G91" s="38">
        <f t="shared" si="176"/>
        <v>0</v>
      </c>
      <c r="H91" s="38">
        <f t="shared" si="177"/>
        <v>0</v>
      </c>
      <c r="I91" s="42">
        <v>6.3</v>
      </c>
      <c r="J91" s="42">
        <v>3.78</v>
      </c>
      <c r="K91" s="38">
        <v>0</v>
      </c>
      <c r="L91" s="38">
        <f t="shared" si="165"/>
        <v>0</v>
      </c>
      <c r="M91" s="38">
        <f t="shared" si="178"/>
        <v>0</v>
      </c>
      <c r="N91" s="38">
        <f t="shared" si="179"/>
        <v>0</v>
      </c>
      <c r="O91" s="38">
        <v>3.2000000000000001E-2</v>
      </c>
      <c r="P91" s="38">
        <v>1.6E-2</v>
      </c>
      <c r="Q91" s="38">
        <v>0</v>
      </c>
      <c r="R91" s="38">
        <f t="shared" si="166"/>
        <v>0</v>
      </c>
      <c r="S91" s="38">
        <f t="shared" si="167"/>
        <v>0</v>
      </c>
      <c r="T91" s="38">
        <f t="shared" si="168"/>
        <v>0</v>
      </c>
      <c r="U91" s="104">
        <v>0</v>
      </c>
      <c r="V91" s="104">
        <v>0</v>
      </c>
      <c r="W91" s="104">
        <v>0</v>
      </c>
      <c r="X91" s="104">
        <f t="shared" si="192"/>
        <v>0</v>
      </c>
      <c r="Y91" s="104">
        <f t="shared" si="193"/>
        <v>0</v>
      </c>
      <c r="Z91" s="104">
        <f t="shared" si="194"/>
        <v>0</v>
      </c>
      <c r="AA91" s="104">
        <v>0</v>
      </c>
      <c r="AB91" s="104">
        <v>0</v>
      </c>
      <c r="AC91" s="104">
        <v>0</v>
      </c>
      <c r="AD91" s="104">
        <v>0</v>
      </c>
      <c r="AE91" s="104">
        <v>0</v>
      </c>
      <c r="AF91" s="104">
        <v>0</v>
      </c>
      <c r="AG91" s="38">
        <v>0</v>
      </c>
      <c r="AH91" s="38">
        <v>0</v>
      </c>
      <c r="AI91" s="38">
        <v>0</v>
      </c>
      <c r="AJ91" s="38">
        <f t="shared" si="195"/>
        <v>0</v>
      </c>
      <c r="AK91" s="38">
        <f t="shared" si="196"/>
        <v>0</v>
      </c>
      <c r="AL91" s="38">
        <f t="shared" si="197"/>
        <v>0</v>
      </c>
      <c r="AM91" s="46"/>
      <c r="AN91" s="12"/>
      <c r="AO91" s="12"/>
      <c r="AP91" s="12"/>
    </row>
    <row r="92" spans="1:42" ht="15.75">
      <c r="A92" s="36" t="s">
        <v>289</v>
      </c>
      <c r="B92" s="36" t="s">
        <v>358</v>
      </c>
      <c r="C92" s="38">
        <v>0</v>
      </c>
      <c r="D92" s="38">
        <v>0</v>
      </c>
      <c r="E92" s="38">
        <v>0</v>
      </c>
      <c r="F92" s="38">
        <f t="shared" si="175"/>
        <v>0</v>
      </c>
      <c r="G92" s="38">
        <f t="shared" si="176"/>
        <v>0</v>
      </c>
      <c r="H92" s="38">
        <f t="shared" si="177"/>
        <v>0</v>
      </c>
      <c r="I92" s="42">
        <v>0</v>
      </c>
      <c r="J92" s="42">
        <v>5.1100000000000003</v>
      </c>
      <c r="K92" s="38">
        <v>0</v>
      </c>
      <c r="L92" s="38">
        <f t="shared" si="165"/>
        <v>0</v>
      </c>
      <c r="M92" s="38">
        <f t="shared" si="178"/>
        <v>0</v>
      </c>
      <c r="N92" s="38">
        <f t="shared" si="179"/>
        <v>0</v>
      </c>
      <c r="O92" s="38">
        <v>0</v>
      </c>
      <c r="P92" s="38">
        <v>7.5999999999999998E-2</v>
      </c>
      <c r="Q92" s="38">
        <v>0</v>
      </c>
      <c r="R92" s="38">
        <f t="shared" si="166"/>
        <v>0</v>
      </c>
      <c r="S92" s="38">
        <f t="shared" si="167"/>
        <v>0</v>
      </c>
      <c r="T92" s="38">
        <f t="shared" si="168"/>
        <v>0</v>
      </c>
      <c r="U92" s="104">
        <v>5</v>
      </c>
      <c r="V92" s="104">
        <v>7</v>
      </c>
      <c r="W92" s="104">
        <v>0</v>
      </c>
      <c r="X92" s="104">
        <f t="shared" si="192"/>
        <v>0</v>
      </c>
      <c r="Y92" s="104">
        <f t="shared" si="193"/>
        <v>0</v>
      </c>
      <c r="Z92" s="104">
        <f t="shared" si="194"/>
        <v>0</v>
      </c>
      <c r="AA92" s="104">
        <f t="shared" si="186"/>
        <v>10000</v>
      </c>
      <c r="AB92" s="104">
        <f t="shared" ref="AB92" si="198">AH92/V92/12*1000000</f>
        <v>11142.857142857143</v>
      </c>
      <c r="AC92" s="104">
        <v>0</v>
      </c>
      <c r="AD92" s="104">
        <v>0</v>
      </c>
      <c r="AE92" s="104">
        <v>0</v>
      </c>
      <c r="AF92" s="104">
        <v>0</v>
      </c>
      <c r="AG92" s="38">
        <v>0.6</v>
      </c>
      <c r="AH92" s="38">
        <v>0.93600000000000005</v>
      </c>
      <c r="AI92" s="38">
        <v>0</v>
      </c>
      <c r="AJ92" s="38">
        <f t="shared" si="195"/>
        <v>0</v>
      </c>
      <c r="AK92" s="38">
        <f t="shared" si="196"/>
        <v>0</v>
      </c>
      <c r="AL92" s="38">
        <f t="shared" si="197"/>
        <v>0</v>
      </c>
      <c r="AM92" s="46"/>
      <c r="AN92" s="12"/>
      <c r="AO92" s="12"/>
      <c r="AP92" s="12"/>
    </row>
    <row r="93" spans="1:42" ht="15.75">
      <c r="A93" s="36" t="s">
        <v>290</v>
      </c>
      <c r="B93" s="36" t="s">
        <v>284</v>
      </c>
      <c r="C93" s="38">
        <v>0</v>
      </c>
      <c r="D93" s="38">
        <v>0</v>
      </c>
      <c r="E93" s="38">
        <v>5.7</v>
      </c>
      <c r="F93" s="38">
        <f t="shared" si="175"/>
        <v>6.0020999999999995</v>
      </c>
      <c r="G93" s="38">
        <f t="shared" si="176"/>
        <v>6.1821630000000001</v>
      </c>
      <c r="H93" s="38">
        <f t="shared" si="177"/>
        <v>6.2872597709999996</v>
      </c>
      <c r="I93" s="42">
        <v>0</v>
      </c>
      <c r="J93" s="42">
        <v>0</v>
      </c>
      <c r="K93" s="38">
        <v>5.7</v>
      </c>
      <c r="L93" s="38">
        <f t="shared" si="165"/>
        <v>5.8538999999999994</v>
      </c>
      <c r="M93" s="38">
        <f t="shared" si="178"/>
        <v>6.0295169999999993</v>
      </c>
      <c r="N93" s="38">
        <f t="shared" si="179"/>
        <v>6.1320187889999991</v>
      </c>
      <c r="O93" s="38">
        <v>0</v>
      </c>
      <c r="P93" s="38">
        <v>0</v>
      </c>
      <c r="Q93" s="38">
        <v>1</v>
      </c>
      <c r="R93" s="38">
        <f t="shared" si="166"/>
        <v>1.0269999999999999</v>
      </c>
      <c r="S93" s="38">
        <f t="shared" si="167"/>
        <v>1.0578099999999999</v>
      </c>
      <c r="T93" s="38">
        <f t="shared" si="168"/>
        <v>1.0757927699999998</v>
      </c>
      <c r="U93" s="104">
        <v>0</v>
      </c>
      <c r="V93" s="104">
        <v>0</v>
      </c>
      <c r="W93" s="104">
        <v>3</v>
      </c>
      <c r="X93" s="104">
        <v>3</v>
      </c>
      <c r="Y93" s="104">
        <v>3</v>
      </c>
      <c r="Z93" s="104">
        <v>3</v>
      </c>
      <c r="AA93" s="104">
        <v>0</v>
      </c>
      <c r="AB93" s="104">
        <v>0</v>
      </c>
      <c r="AC93" s="104">
        <f t="shared" ref="AC93" si="199">AI93/W93/12*1000000</f>
        <v>11111.111111111111</v>
      </c>
      <c r="AD93" s="104">
        <f t="shared" ref="AD93" si="200">AJ93/X93/12*1000000</f>
        <v>11411.111111111109</v>
      </c>
      <c r="AE93" s="104">
        <f t="shared" ref="AE93" si="201">AK93/Y93/12*1000000</f>
        <v>14222.222222222221</v>
      </c>
      <c r="AF93" s="104">
        <f t="shared" ref="AF93" si="202">AL93/Z93/12*1000000</f>
        <v>14463.999999999998</v>
      </c>
      <c r="AG93" s="38">
        <v>0</v>
      </c>
      <c r="AH93" s="38">
        <v>0</v>
      </c>
      <c r="AI93" s="38">
        <v>0.4</v>
      </c>
      <c r="AJ93" s="38">
        <f t="shared" si="195"/>
        <v>0.4108</v>
      </c>
      <c r="AK93" s="38">
        <v>0.51200000000000001</v>
      </c>
      <c r="AL93" s="38">
        <f t="shared" si="197"/>
        <v>0.52070399999999994</v>
      </c>
      <c r="AM93" s="46"/>
      <c r="AN93" s="12"/>
      <c r="AO93" s="12"/>
      <c r="AP93" s="12"/>
    </row>
    <row r="94" spans="1:42" ht="15.75">
      <c r="A94" s="102" t="s">
        <v>291</v>
      </c>
      <c r="B94" s="102" t="s">
        <v>292</v>
      </c>
      <c r="C94" s="57">
        <v>460.2</v>
      </c>
      <c r="D94" s="57">
        <v>481.6</v>
      </c>
      <c r="E94" s="57">
        <v>499.4</v>
      </c>
      <c r="F94" s="57">
        <f t="shared" si="175"/>
        <v>525.86819999999989</v>
      </c>
      <c r="G94" s="57">
        <v>544.29999999999995</v>
      </c>
      <c r="H94" s="57">
        <v>562.79999999999995</v>
      </c>
      <c r="I94" s="57">
        <v>250.67099999999999</v>
      </c>
      <c r="J94" s="57">
        <v>277.99</v>
      </c>
      <c r="K94" s="57">
        <v>280</v>
      </c>
      <c r="L94" s="57">
        <v>296.3</v>
      </c>
      <c r="M94" s="57">
        <v>309.8</v>
      </c>
      <c r="N94" s="57">
        <v>325.89999999999998</v>
      </c>
      <c r="O94" s="57">
        <v>89.212999999999994</v>
      </c>
      <c r="P94" s="57">
        <v>111.101</v>
      </c>
      <c r="Q94" s="57">
        <v>115</v>
      </c>
      <c r="R94" s="57">
        <f t="shared" si="157"/>
        <v>118.10499999999999</v>
      </c>
      <c r="S94" s="57">
        <f t="shared" si="158"/>
        <v>121.64814999999999</v>
      </c>
      <c r="T94" s="57">
        <f t="shared" si="159"/>
        <v>123.71616854999998</v>
      </c>
      <c r="U94" s="122">
        <v>141</v>
      </c>
      <c r="V94" s="122">
        <v>125</v>
      </c>
      <c r="W94" s="122">
        <v>125</v>
      </c>
      <c r="X94" s="122">
        <v>128</v>
      </c>
      <c r="Y94" s="122">
        <v>132</v>
      </c>
      <c r="Z94" s="122">
        <v>134</v>
      </c>
      <c r="AA94" s="122">
        <f t="shared" ref="AA94" si="203">AG94/U94/12*1000000</f>
        <v>10715.130023640662</v>
      </c>
      <c r="AB94" s="122">
        <f t="shared" ref="AB94" si="204">AH94/V94/12*1000000</f>
        <v>11756</v>
      </c>
      <c r="AC94" s="122">
        <f t="shared" ref="AC94" si="205">AI94/W94/12*1000000</f>
        <v>11866.666666666666</v>
      </c>
      <c r="AD94" s="122">
        <f t="shared" ref="AD94" si="206">AJ94/X94/12*1000000</f>
        <v>11901.432291666666</v>
      </c>
      <c r="AE94" s="122">
        <f t="shared" ref="AE94" si="207">AK94/Y94/12*1000000</f>
        <v>11887.006313131313</v>
      </c>
      <c r="AF94" s="122">
        <f t="shared" ref="AF94" si="208">AL94/Z94/12*1000000</f>
        <v>11908.65130970149</v>
      </c>
      <c r="AG94" s="57">
        <v>18.13</v>
      </c>
      <c r="AH94" s="57">
        <v>17.634</v>
      </c>
      <c r="AI94" s="57">
        <v>17.8</v>
      </c>
      <c r="AJ94" s="57">
        <f t="shared" ref="AJ94" si="209">AI94*1.027</f>
        <v>18.2806</v>
      </c>
      <c r="AK94" s="57">
        <f t="shared" ref="AK94" si="210">AJ94*1.03</f>
        <v>18.829018000000001</v>
      </c>
      <c r="AL94" s="57">
        <f t="shared" ref="AL94" si="211">AK94*1.017</f>
        <v>19.149111305999998</v>
      </c>
      <c r="AM94" s="46"/>
      <c r="AN94" s="12"/>
      <c r="AO94" s="12"/>
      <c r="AP94" s="12"/>
    </row>
    <row r="95" spans="1:42" ht="15.75">
      <c r="A95" s="41"/>
      <c r="B95" s="36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38"/>
      <c r="AH95" s="38"/>
      <c r="AI95" s="38"/>
      <c r="AJ95" s="38"/>
      <c r="AK95" s="38"/>
      <c r="AL95" s="38"/>
      <c r="AM95" s="46"/>
      <c r="AN95" s="12"/>
      <c r="AO95" s="12"/>
      <c r="AP95" s="12"/>
    </row>
    <row r="96" spans="1:42" ht="18" customHeight="1">
      <c r="A96" s="102" t="s">
        <v>233</v>
      </c>
      <c r="B96" s="102"/>
      <c r="C96" s="57">
        <f>C97+C100</f>
        <v>346.26900000000001</v>
      </c>
      <c r="D96" s="57">
        <f>D97+D100</f>
        <v>337.83699999999999</v>
      </c>
      <c r="E96" s="57">
        <f t="shared" ref="E96:AK96" si="212">E97+E100</f>
        <v>37.9</v>
      </c>
      <c r="F96" s="57">
        <f t="shared" si="212"/>
        <v>41.3</v>
      </c>
      <c r="G96" s="57">
        <f t="shared" si="212"/>
        <v>43.6</v>
      </c>
      <c r="H96" s="57">
        <f t="shared" si="212"/>
        <v>46.9</v>
      </c>
      <c r="I96" s="57">
        <f t="shared" si="212"/>
        <v>348.06600000000003</v>
      </c>
      <c r="J96" s="57">
        <f t="shared" si="212"/>
        <v>339.17699999999996</v>
      </c>
      <c r="K96" s="57">
        <f t="shared" si="212"/>
        <v>37.9</v>
      </c>
      <c r="L96" s="57">
        <f t="shared" si="212"/>
        <v>41.3</v>
      </c>
      <c r="M96" s="57">
        <f t="shared" si="212"/>
        <v>43.6</v>
      </c>
      <c r="N96" s="57">
        <f t="shared" si="212"/>
        <v>46.9</v>
      </c>
      <c r="O96" s="57">
        <f t="shared" si="212"/>
        <v>19.448</v>
      </c>
      <c r="P96" s="57">
        <f t="shared" si="212"/>
        <v>10.257999999999999</v>
      </c>
      <c r="Q96" s="57">
        <f t="shared" si="212"/>
        <v>3.4</v>
      </c>
      <c r="R96" s="57">
        <f t="shared" si="212"/>
        <v>3.95</v>
      </c>
      <c r="S96" s="57">
        <f t="shared" si="212"/>
        <v>4.2799999999999994</v>
      </c>
      <c r="T96" s="57">
        <f t="shared" si="212"/>
        <v>4.5</v>
      </c>
      <c r="U96" s="122">
        <f t="shared" si="212"/>
        <v>103</v>
      </c>
      <c r="V96" s="122">
        <f t="shared" si="212"/>
        <v>124</v>
      </c>
      <c r="W96" s="122">
        <f t="shared" si="212"/>
        <v>13</v>
      </c>
      <c r="X96" s="122">
        <f t="shared" si="212"/>
        <v>13</v>
      </c>
      <c r="Y96" s="122">
        <f t="shared" si="212"/>
        <v>14</v>
      </c>
      <c r="Z96" s="122">
        <f t="shared" si="212"/>
        <v>15</v>
      </c>
      <c r="AA96" s="122">
        <f t="shared" ref="AA96" si="213">AG96/U96/12*1000000</f>
        <v>26741.100323624592</v>
      </c>
      <c r="AB96" s="122">
        <f t="shared" ref="AB96" si="214">AH96/V96/12*1000000</f>
        <v>30297.043010752688</v>
      </c>
      <c r="AC96" s="122">
        <f t="shared" ref="AC96" si="215">AI96/W96/12*1000000</f>
        <v>13205.128205128205</v>
      </c>
      <c r="AD96" s="122">
        <f t="shared" ref="AD96" si="216">AJ96/X96/12*1000000</f>
        <v>13756.410256410256</v>
      </c>
      <c r="AE96" s="122">
        <f t="shared" ref="AE96" si="217">AK96/Y96/12*1000000</f>
        <v>15071.428571428571</v>
      </c>
      <c r="AF96" s="122">
        <f t="shared" ref="AF96" si="218">AL96/Z96/12*1000000</f>
        <v>15933.33333333333</v>
      </c>
      <c r="AG96" s="57">
        <f t="shared" si="212"/>
        <v>33.052</v>
      </c>
      <c r="AH96" s="57">
        <f t="shared" si="212"/>
        <v>45.082000000000001</v>
      </c>
      <c r="AI96" s="57">
        <f t="shared" si="212"/>
        <v>2.06</v>
      </c>
      <c r="AJ96" s="57">
        <f t="shared" si="212"/>
        <v>2.1459999999999999</v>
      </c>
      <c r="AK96" s="57">
        <f t="shared" si="212"/>
        <v>2.532</v>
      </c>
      <c r="AL96" s="57">
        <f>AL98+AL101+AL102</f>
        <v>2.8679999999999999</v>
      </c>
      <c r="AM96" s="46"/>
      <c r="AN96" s="12"/>
      <c r="AO96" s="12"/>
      <c r="AP96" s="12"/>
    </row>
    <row r="97" spans="1:42" ht="21" customHeight="1">
      <c r="A97" s="102" t="s">
        <v>353</v>
      </c>
      <c r="B97" s="102"/>
      <c r="C97" s="57">
        <f>C98</f>
        <v>308.02600000000001</v>
      </c>
      <c r="D97" s="57">
        <f t="shared" ref="D97:S97" si="219">D98</f>
        <v>304.47699999999998</v>
      </c>
      <c r="E97" s="57">
        <f t="shared" si="219"/>
        <v>0</v>
      </c>
      <c r="F97" s="57">
        <f t="shared" si="219"/>
        <v>0</v>
      </c>
      <c r="G97" s="57">
        <f t="shared" si="219"/>
        <v>0</v>
      </c>
      <c r="H97" s="57">
        <f t="shared" si="219"/>
        <v>0</v>
      </c>
      <c r="I97" s="57">
        <f t="shared" si="219"/>
        <v>308.02600000000001</v>
      </c>
      <c r="J97" s="57">
        <f t="shared" si="219"/>
        <v>304.47699999999998</v>
      </c>
      <c r="K97" s="57">
        <f t="shared" si="219"/>
        <v>0</v>
      </c>
      <c r="L97" s="57">
        <f t="shared" si="219"/>
        <v>0</v>
      </c>
      <c r="M97" s="57">
        <f t="shared" si="219"/>
        <v>0</v>
      </c>
      <c r="N97" s="57">
        <f t="shared" si="219"/>
        <v>0</v>
      </c>
      <c r="O97" s="57">
        <f t="shared" si="219"/>
        <v>15.593999999999999</v>
      </c>
      <c r="P97" s="57">
        <f t="shared" si="219"/>
        <v>7.335</v>
      </c>
      <c r="Q97" s="57">
        <f t="shared" si="219"/>
        <v>0</v>
      </c>
      <c r="R97" s="57">
        <f t="shared" si="219"/>
        <v>0</v>
      </c>
      <c r="S97" s="57">
        <f t="shared" si="219"/>
        <v>0</v>
      </c>
      <c r="T97" s="57">
        <f t="shared" ref="T97:AL97" si="220">T98</f>
        <v>0</v>
      </c>
      <c r="U97" s="122">
        <f t="shared" si="220"/>
        <v>89</v>
      </c>
      <c r="V97" s="122">
        <f t="shared" si="220"/>
        <v>111</v>
      </c>
      <c r="W97" s="122">
        <f t="shared" si="220"/>
        <v>0</v>
      </c>
      <c r="X97" s="122">
        <f t="shared" si="220"/>
        <v>0</v>
      </c>
      <c r="Y97" s="122">
        <f t="shared" si="220"/>
        <v>0</v>
      </c>
      <c r="Z97" s="122">
        <f t="shared" si="220"/>
        <v>0</v>
      </c>
      <c r="AA97" s="122">
        <f t="shared" ref="AA97:AA98" si="221">AG97/U97/12*1000000</f>
        <v>29347.378277153559</v>
      </c>
      <c r="AB97" s="122">
        <f t="shared" ref="AB97:AB98" si="222">AH97/V97/12*1000000</f>
        <v>32379.879879879885</v>
      </c>
      <c r="AC97" s="122" t="e">
        <f t="shared" ref="AC97:AC98" si="223">AI97/W97/12*1000000</f>
        <v>#DIV/0!</v>
      </c>
      <c r="AD97" s="122" t="e">
        <f t="shared" ref="AD97:AD98" si="224">AJ97/X97/12*1000000</f>
        <v>#DIV/0!</v>
      </c>
      <c r="AE97" s="122" t="e">
        <f t="shared" ref="AE97:AE98" si="225">AK97/Y97/12*1000000</f>
        <v>#DIV/0!</v>
      </c>
      <c r="AF97" s="122" t="e">
        <f t="shared" ref="AF97:AF98" si="226">AL97/Z97/12*1000000</f>
        <v>#DIV/0!</v>
      </c>
      <c r="AG97" s="57">
        <f t="shared" si="220"/>
        <v>31.343</v>
      </c>
      <c r="AH97" s="57">
        <f t="shared" si="220"/>
        <v>43.13</v>
      </c>
      <c r="AI97" s="57">
        <f t="shared" si="220"/>
        <v>0</v>
      </c>
      <c r="AJ97" s="57">
        <f t="shared" si="220"/>
        <v>0</v>
      </c>
      <c r="AK97" s="57">
        <f t="shared" si="220"/>
        <v>0</v>
      </c>
      <c r="AL97" s="57">
        <f t="shared" si="220"/>
        <v>0</v>
      </c>
      <c r="AM97" s="46"/>
      <c r="AN97" s="12"/>
      <c r="AO97" s="12"/>
      <c r="AP97" s="12"/>
    </row>
    <row r="98" spans="1:42" ht="15.75">
      <c r="A98" s="36" t="s">
        <v>293</v>
      </c>
      <c r="B98" s="36" t="s">
        <v>359</v>
      </c>
      <c r="C98" s="38">
        <v>308.02600000000001</v>
      </c>
      <c r="D98" s="38">
        <v>304.47699999999998</v>
      </c>
      <c r="E98" s="38">
        <v>0</v>
      </c>
      <c r="F98" s="38">
        <v>0</v>
      </c>
      <c r="G98" s="38">
        <v>0</v>
      </c>
      <c r="H98" s="38">
        <v>0</v>
      </c>
      <c r="I98" s="38">
        <v>308.02600000000001</v>
      </c>
      <c r="J98" s="38">
        <v>304.47699999999998</v>
      </c>
      <c r="K98" s="38">
        <v>0</v>
      </c>
      <c r="L98" s="38">
        <v>0</v>
      </c>
      <c r="M98" s="38">
        <v>0</v>
      </c>
      <c r="N98" s="38">
        <v>0</v>
      </c>
      <c r="O98" s="38">
        <v>15.593999999999999</v>
      </c>
      <c r="P98" s="38">
        <v>7.335</v>
      </c>
      <c r="Q98" s="38">
        <v>0</v>
      </c>
      <c r="R98" s="38">
        <v>0</v>
      </c>
      <c r="S98" s="38">
        <v>0</v>
      </c>
      <c r="T98" s="38">
        <v>0</v>
      </c>
      <c r="U98" s="104">
        <v>89</v>
      </c>
      <c r="V98" s="104">
        <v>111</v>
      </c>
      <c r="W98" s="104">
        <v>0</v>
      </c>
      <c r="X98" s="104">
        <v>0</v>
      </c>
      <c r="Y98" s="104">
        <v>0</v>
      </c>
      <c r="Z98" s="104">
        <v>0</v>
      </c>
      <c r="AA98" s="104">
        <f t="shared" si="221"/>
        <v>29347.378277153559</v>
      </c>
      <c r="AB98" s="104">
        <f t="shared" si="222"/>
        <v>32379.879879879885</v>
      </c>
      <c r="AC98" s="104" t="e">
        <f t="shared" si="223"/>
        <v>#DIV/0!</v>
      </c>
      <c r="AD98" s="104" t="e">
        <f t="shared" si="224"/>
        <v>#DIV/0!</v>
      </c>
      <c r="AE98" s="104" t="e">
        <f t="shared" si="225"/>
        <v>#DIV/0!</v>
      </c>
      <c r="AF98" s="104" t="e">
        <f t="shared" si="226"/>
        <v>#DIV/0!</v>
      </c>
      <c r="AG98" s="38">
        <v>31.343</v>
      </c>
      <c r="AH98" s="38">
        <v>43.13</v>
      </c>
      <c r="AI98" s="38">
        <v>0</v>
      </c>
      <c r="AJ98" s="38">
        <v>0</v>
      </c>
      <c r="AK98" s="38">
        <v>0</v>
      </c>
      <c r="AL98" s="38">
        <v>0</v>
      </c>
      <c r="AM98" s="46"/>
      <c r="AN98" s="12"/>
      <c r="AO98" s="12"/>
      <c r="AP98" s="12"/>
    </row>
    <row r="99" spans="1:42" ht="15.75">
      <c r="A99" s="36"/>
      <c r="B99" s="36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38"/>
      <c r="AH99" s="38"/>
      <c r="AI99" s="38"/>
      <c r="AJ99" s="38"/>
      <c r="AK99" s="38"/>
      <c r="AL99" s="38"/>
      <c r="AM99" s="46"/>
      <c r="AN99" s="12"/>
      <c r="AO99" s="12"/>
      <c r="AP99" s="12"/>
    </row>
    <row r="100" spans="1:42" ht="15.75">
      <c r="A100" s="102" t="s">
        <v>389</v>
      </c>
      <c r="B100" s="102"/>
      <c r="C100" s="57">
        <f>C101+C102+C103</f>
        <v>38.243000000000002</v>
      </c>
      <c r="D100" s="57">
        <f t="shared" ref="D100:AL100" si="227">D101+D102+D103</f>
        <v>33.36</v>
      </c>
      <c r="E100" s="57">
        <f t="shared" si="227"/>
        <v>37.9</v>
      </c>
      <c r="F100" s="57">
        <f t="shared" si="227"/>
        <v>41.3</v>
      </c>
      <c r="G100" s="57">
        <f t="shared" si="227"/>
        <v>43.6</v>
      </c>
      <c r="H100" s="57">
        <f t="shared" si="227"/>
        <v>46.9</v>
      </c>
      <c r="I100" s="57">
        <f t="shared" si="227"/>
        <v>40.040000000000006</v>
      </c>
      <c r="J100" s="57">
        <f t="shared" si="227"/>
        <v>34.700000000000003</v>
      </c>
      <c r="K100" s="57">
        <f t="shared" si="227"/>
        <v>37.9</v>
      </c>
      <c r="L100" s="57">
        <f t="shared" si="227"/>
        <v>41.3</v>
      </c>
      <c r="M100" s="57">
        <f t="shared" si="227"/>
        <v>43.6</v>
      </c>
      <c r="N100" s="57">
        <f t="shared" si="227"/>
        <v>46.9</v>
      </c>
      <c r="O100" s="57">
        <f t="shared" si="227"/>
        <v>3.8540000000000001</v>
      </c>
      <c r="P100" s="57">
        <f t="shared" si="227"/>
        <v>2.923</v>
      </c>
      <c r="Q100" s="57">
        <f t="shared" si="227"/>
        <v>3.4</v>
      </c>
      <c r="R100" s="57">
        <f t="shared" si="227"/>
        <v>3.95</v>
      </c>
      <c r="S100" s="57">
        <f t="shared" si="227"/>
        <v>4.2799999999999994</v>
      </c>
      <c r="T100" s="57">
        <f t="shared" si="227"/>
        <v>4.5</v>
      </c>
      <c r="U100" s="122">
        <f t="shared" si="227"/>
        <v>14</v>
      </c>
      <c r="V100" s="122">
        <f t="shared" si="227"/>
        <v>13</v>
      </c>
      <c r="W100" s="122">
        <f t="shared" si="227"/>
        <v>13</v>
      </c>
      <c r="X100" s="122">
        <f t="shared" si="227"/>
        <v>13</v>
      </c>
      <c r="Y100" s="122">
        <f t="shared" si="227"/>
        <v>14</v>
      </c>
      <c r="Z100" s="122">
        <f t="shared" si="227"/>
        <v>15</v>
      </c>
      <c r="AA100" s="122">
        <f t="shared" ref="AA100" si="228">AG100/U100/12*1000000</f>
        <v>10172.619047619046</v>
      </c>
      <c r="AB100" s="122">
        <f t="shared" ref="AB100" si="229">AH100/V100/12*1000000</f>
        <v>12512.820512820512</v>
      </c>
      <c r="AC100" s="122">
        <f t="shared" ref="AC100" si="230">AI100/W100/12*1000000</f>
        <v>13205.128205128205</v>
      </c>
      <c r="AD100" s="122">
        <f t="shared" ref="AD100" si="231">AJ100/X100/12*1000000</f>
        <v>13756.410256410256</v>
      </c>
      <c r="AE100" s="122">
        <f t="shared" ref="AE100" si="232">AK100/Y100/12*1000000</f>
        <v>15071.428571428571</v>
      </c>
      <c r="AF100" s="122">
        <f t="shared" ref="AF100" si="233">AL100/Z100/12*1000000</f>
        <v>15933.33333333333</v>
      </c>
      <c r="AG100" s="57">
        <f t="shared" si="227"/>
        <v>1.7089999999999999</v>
      </c>
      <c r="AH100" s="57">
        <f t="shared" si="227"/>
        <v>1.952</v>
      </c>
      <c r="AI100" s="57">
        <f t="shared" si="227"/>
        <v>2.06</v>
      </c>
      <c r="AJ100" s="57">
        <f t="shared" si="227"/>
        <v>2.1459999999999999</v>
      </c>
      <c r="AK100" s="57">
        <f t="shared" si="227"/>
        <v>2.532</v>
      </c>
      <c r="AL100" s="57">
        <f t="shared" si="227"/>
        <v>2.8679999999999999</v>
      </c>
      <c r="AM100" s="46"/>
      <c r="AN100" s="12"/>
      <c r="AO100" s="12"/>
      <c r="AP100" s="12"/>
    </row>
    <row r="101" spans="1:42" ht="15.75">
      <c r="A101" s="36" t="s">
        <v>294</v>
      </c>
      <c r="B101" s="36" t="s">
        <v>359</v>
      </c>
      <c r="C101" s="38">
        <v>31.911999999999999</v>
      </c>
      <c r="D101" s="38">
        <v>25.734000000000002</v>
      </c>
      <c r="E101" s="38">
        <v>30</v>
      </c>
      <c r="F101" s="38">
        <v>33</v>
      </c>
      <c r="G101" s="38">
        <v>35</v>
      </c>
      <c r="H101" s="38">
        <v>38</v>
      </c>
      <c r="I101" s="38">
        <v>33.709000000000003</v>
      </c>
      <c r="J101" s="38">
        <v>27.1</v>
      </c>
      <c r="K101" s="38">
        <v>30</v>
      </c>
      <c r="L101" s="38">
        <v>33</v>
      </c>
      <c r="M101" s="38">
        <v>35</v>
      </c>
      <c r="N101" s="38">
        <v>38</v>
      </c>
      <c r="O101" s="38">
        <v>3.5760000000000001</v>
      </c>
      <c r="P101" s="38">
        <v>2.5720000000000001</v>
      </c>
      <c r="Q101" s="38">
        <v>3</v>
      </c>
      <c r="R101" s="38">
        <v>3.5</v>
      </c>
      <c r="S101" s="38">
        <v>3.8</v>
      </c>
      <c r="T101" s="38">
        <v>4</v>
      </c>
      <c r="U101" s="104">
        <v>10</v>
      </c>
      <c r="V101" s="104">
        <v>9</v>
      </c>
      <c r="W101" s="104">
        <v>10</v>
      </c>
      <c r="X101" s="104">
        <v>10</v>
      </c>
      <c r="Y101" s="104">
        <v>11</v>
      </c>
      <c r="Z101" s="104">
        <v>12</v>
      </c>
      <c r="AA101" s="104">
        <f t="shared" ref="AA101:AA167" si="234">AG101/U101/12*1000000</f>
        <v>11883.333333333334</v>
      </c>
      <c r="AB101" s="104">
        <f t="shared" ref="AA101:AB167" si="235">AH101/V101/12*1000000</f>
        <v>15203.703703703704</v>
      </c>
      <c r="AC101" s="104">
        <f t="shared" ref="AC101:AC167" si="236">AI101/W101/12*1000000</f>
        <v>14166.666666666666</v>
      </c>
      <c r="AD101" s="104">
        <f t="shared" ref="AD101:AD167" si="237">AJ101/X101/12*1000000</f>
        <v>14583.333333333332</v>
      </c>
      <c r="AE101" s="104">
        <f t="shared" ref="AE101:AE167" si="238">AK101/Y101/12*1000000</f>
        <v>15909.090909090912</v>
      </c>
      <c r="AF101" s="104">
        <f t="shared" ref="AF101:AF167" si="239">AL101/Z101/12*1000000</f>
        <v>16666.666666666668</v>
      </c>
      <c r="AG101" s="38">
        <v>1.4259999999999999</v>
      </c>
      <c r="AH101" s="38">
        <v>1.6419999999999999</v>
      </c>
      <c r="AI101" s="38">
        <v>1.7</v>
      </c>
      <c r="AJ101" s="38">
        <v>1.75</v>
      </c>
      <c r="AK101" s="38">
        <v>2.1</v>
      </c>
      <c r="AL101" s="38">
        <v>2.4</v>
      </c>
      <c r="AM101" s="46"/>
      <c r="AN101" s="12"/>
      <c r="AO101" s="12"/>
      <c r="AP101" s="12"/>
    </row>
    <row r="102" spans="1:42" ht="15.75">
      <c r="A102" s="36" t="s">
        <v>295</v>
      </c>
      <c r="B102" s="36" t="s">
        <v>316</v>
      </c>
      <c r="C102" s="38">
        <v>6.3310000000000004</v>
      </c>
      <c r="D102" s="38">
        <v>7.6260000000000003</v>
      </c>
      <c r="E102" s="38">
        <v>7.9</v>
      </c>
      <c r="F102" s="38">
        <v>8.3000000000000007</v>
      </c>
      <c r="G102" s="38">
        <v>8.6</v>
      </c>
      <c r="H102" s="38">
        <v>8.9</v>
      </c>
      <c r="I102" s="38">
        <v>6.3310000000000004</v>
      </c>
      <c r="J102" s="38">
        <v>7.6</v>
      </c>
      <c r="K102" s="38">
        <v>7.9</v>
      </c>
      <c r="L102" s="38">
        <v>8.3000000000000007</v>
      </c>
      <c r="M102" s="38">
        <v>8.6</v>
      </c>
      <c r="N102" s="38">
        <v>8.9</v>
      </c>
      <c r="O102" s="38">
        <v>0.27800000000000002</v>
      </c>
      <c r="P102" s="38">
        <v>0.35099999999999998</v>
      </c>
      <c r="Q102" s="38">
        <v>0.4</v>
      </c>
      <c r="R102" s="38">
        <v>0.45</v>
      </c>
      <c r="S102" s="38">
        <v>0.48</v>
      </c>
      <c r="T102" s="38">
        <v>0.5</v>
      </c>
      <c r="U102" s="104">
        <v>3</v>
      </c>
      <c r="V102" s="104">
        <v>3</v>
      </c>
      <c r="W102" s="104">
        <v>3</v>
      </c>
      <c r="X102" s="104">
        <v>3</v>
      </c>
      <c r="Y102" s="104">
        <v>3</v>
      </c>
      <c r="Z102" s="104">
        <v>3</v>
      </c>
      <c r="AA102" s="104">
        <f t="shared" si="234"/>
        <v>7861.1111111111104</v>
      </c>
      <c r="AB102" s="104">
        <f t="shared" si="235"/>
        <v>8611.1111111111113</v>
      </c>
      <c r="AC102" s="104">
        <f t="shared" si="236"/>
        <v>10000</v>
      </c>
      <c r="AD102" s="104">
        <f t="shared" si="237"/>
        <v>11000.000000000002</v>
      </c>
      <c r="AE102" s="104">
        <f t="shared" si="238"/>
        <v>11999.999999999998</v>
      </c>
      <c r="AF102" s="104">
        <f t="shared" si="239"/>
        <v>13000</v>
      </c>
      <c r="AG102" s="38">
        <v>0.28299999999999997</v>
      </c>
      <c r="AH102" s="38">
        <v>0.31</v>
      </c>
      <c r="AI102" s="38">
        <v>0.36</v>
      </c>
      <c r="AJ102" s="38">
        <v>0.39600000000000002</v>
      </c>
      <c r="AK102" s="38">
        <v>0.432</v>
      </c>
      <c r="AL102" s="38">
        <v>0.46800000000000003</v>
      </c>
      <c r="AM102" s="46"/>
      <c r="AN102" s="12"/>
      <c r="AO102" s="12"/>
      <c r="AP102" s="12"/>
    </row>
    <row r="103" spans="1:42" ht="15.75">
      <c r="A103" s="36" t="s">
        <v>412</v>
      </c>
      <c r="B103" s="36"/>
      <c r="C103" s="38">
        <v>0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 s="104">
        <v>1</v>
      </c>
      <c r="V103" s="104">
        <v>1</v>
      </c>
      <c r="W103" s="104">
        <v>0</v>
      </c>
      <c r="X103" s="104">
        <v>0</v>
      </c>
      <c r="Y103" s="104">
        <v>0</v>
      </c>
      <c r="Z103" s="104">
        <v>0</v>
      </c>
      <c r="AA103" s="104">
        <v>0</v>
      </c>
      <c r="AB103" s="104">
        <v>0</v>
      </c>
      <c r="AC103" s="104">
        <v>0</v>
      </c>
      <c r="AD103" s="104">
        <v>0</v>
      </c>
      <c r="AE103" s="104">
        <v>0</v>
      </c>
      <c r="AF103" s="104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0</v>
      </c>
      <c r="AL103" s="38">
        <v>0</v>
      </c>
      <c r="AM103" s="46"/>
      <c r="AN103" s="12"/>
      <c r="AO103" s="12"/>
      <c r="AP103" s="12"/>
    </row>
    <row r="104" spans="1:42" ht="15.75">
      <c r="A104" s="41"/>
      <c r="B104" s="36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38"/>
      <c r="AH104" s="38"/>
      <c r="AI104" s="38"/>
      <c r="AJ104" s="38"/>
      <c r="AK104" s="38"/>
      <c r="AL104" s="38"/>
      <c r="AM104" s="46"/>
      <c r="AN104" s="12"/>
      <c r="AO104" s="12"/>
      <c r="AP104" s="12"/>
    </row>
    <row r="105" spans="1:42" ht="31.5">
      <c r="A105" s="98" t="s">
        <v>388</v>
      </c>
      <c r="B105" s="98"/>
      <c r="C105" s="101">
        <f>C107</f>
        <v>0</v>
      </c>
      <c r="D105" s="101">
        <f t="shared" ref="D105:AL105" si="240">D107</f>
        <v>26.035</v>
      </c>
      <c r="E105" s="101">
        <f t="shared" si="240"/>
        <v>24.5</v>
      </c>
      <c r="F105" s="101">
        <f t="shared" si="240"/>
        <v>24.891999999999999</v>
      </c>
      <c r="G105" s="101">
        <f t="shared" si="240"/>
        <v>25.34</v>
      </c>
      <c r="H105" s="101">
        <f t="shared" si="240"/>
        <v>26.225999999999999</v>
      </c>
      <c r="I105" s="101">
        <f t="shared" si="240"/>
        <v>0</v>
      </c>
      <c r="J105" s="101">
        <f t="shared" si="240"/>
        <v>26.035</v>
      </c>
      <c r="K105" s="101">
        <f t="shared" si="240"/>
        <v>24.5</v>
      </c>
      <c r="L105" s="101">
        <f t="shared" si="240"/>
        <v>24.891999999999999</v>
      </c>
      <c r="M105" s="101">
        <f t="shared" si="240"/>
        <v>25.34</v>
      </c>
      <c r="N105" s="101">
        <f t="shared" si="240"/>
        <v>26.225999999999999</v>
      </c>
      <c r="O105" s="101">
        <f t="shared" si="240"/>
        <v>-2.4</v>
      </c>
      <c r="P105" s="101">
        <f t="shared" si="240"/>
        <v>-0.71299999999999997</v>
      </c>
      <c r="Q105" s="101">
        <f t="shared" si="240"/>
        <v>-2.5</v>
      </c>
      <c r="R105" s="101">
        <f t="shared" si="240"/>
        <v>-2.6</v>
      </c>
      <c r="S105" s="101">
        <f t="shared" si="240"/>
        <v>-2.7</v>
      </c>
      <c r="T105" s="101">
        <f t="shared" si="240"/>
        <v>-2.7</v>
      </c>
      <c r="U105" s="105">
        <f t="shared" si="240"/>
        <v>14</v>
      </c>
      <c r="V105" s="105">
        <f t="shared" si="240"/>
        <v>14</v>
      </c>
      <c r="W105" s="105">
        <f t="shared" si="240"/>
        <v>14</v>
      </c>
      <c r="X105" s="105">
        <f t="shared" si="240"/>
        <v>14</v>
      </c>
      <c r="Y105" s="105">
        <f t="shared" si="240"/>
        <v>14</v>
      </c>
      <c r="Z105" s="105">
        <f t="shared" si="240"/>
        <v>14</v>
      </c>
      <c r="AA105" s="105">
        <f t="shared" ref="AA105" si="241">AG105/U105/12*1000000</f>
        <v>10559.523809523811</v>
      </c>
      <c r="AB105" s="105">
        <f t="shared" ref="AB105" si="242">AH105/V105/12*1000000</f>
        <v>14375</v>
      </c>
      <c r="AC105" s="105">
        <f t="shared" ref="AC105" si="243">AI105/W105/12*1000000</f>
        <v>15196.428571428571</v>
      </c>
      <c r="AD105" s="105">
        <f t="shared" ref="AD105" si="244">AJ105/X105/12*1000000</f>
        <v>15392.857142857141</v>
      </c>
      <c r="AE105" s="105">
        <f t="shared" ref="AE105" si="245">AK105/Y105/12*1000000</f>
        <v>15589.285714285716</v>
      </c>
      <c r="AF105" s="105">
        <f t="shared" ref="AF105" si="246">AL105/Z105/12*1000000</f>
        <v>15791.666666666666</v>
      </c>
      <c r="AG105" s="101">
        <f t="shared" si="240"/>
        <v>1.774</v>
      </c>
      <c r="AH105" s="101">
        <f t="shared" si="240"/>
        <v>2.415</v>
      </c>
      <c r="AI105" s="101">
        <f t="shared" si="240"/>
        <v>2.5529999999999999</v>
      </c>
      <c r="AJ105" s="101">
        <f t="shared" si="240"/>
        <v>2.5859999999999999</v>
      </c>
      <c r="AK105" s="101">
        <f t="shared" si="240"/>
        <v>2.6190000000000002</v>
      </c>
      <c r="AL105" s="101">
        <f t="shared" si="240"/>
        <v>2.653</v>
      </c>
      <c r="AM105" s="46"/>
      <c r="AN105" s="12"/>
      <c r="AO105" s="12"/>
      <c r="AP105" s="12"/>
    </row>
    <row r="106" spans="1:42" ht="15.75">
      <c r="A106" s="36" t="s">
        <v>30</v>
      </c>
      <c r="B106" s="36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38"/>
      <c r="AH106" s="38"/>
      <c r="AI106" s="38"/>
      <c r="AJ106" s="38"/>
      <c r="AK106" s="38"/>
      <c r="AL106" s="38"/>
      <c r="AM106" s="46"/>
      <c r="AN106" s="12"/>
      <c r="AO106" s="12"/>
      <c r="AP106" s="12"/>
    </row>
    <row r="107" spans="1:42" ht="19.5" customHeight="1">
      <c r="A107" s="102" t="s">
        <v>237</v>
      </c>
      <c r="B107" s="102"/>
      <c r="C107" s="57">
        <f>C108+C111</f>
        <v>0</v>
      </c>
      <c r="D107" s="57">
        <f t="shared" ref="D107:AL107" si="247">D108+D111</f>
        <v>26.035</v>
      </c>
      <c r="E107" s="57">
        <f t="shared" si="247"/>
        <v>24.5</v>
      </c>
      <c r="F107" s="57">
        <f t="shared" si="247"/>
        <v>24.891999999999999</v>
      </c>
      <c r="G107" s="57">
        <f t="shared" si="247"/>
        <v>25.34</v>
      </c>
      <c r="H107" s="57">
        <f t="shared" si="247"/>
        <v>26.225999999999999</v>
      </c>
      <c r="I107" s="57">
        <f t="shared" si="247"/>
        <v>0</v>
      </c>
      <c r="J107" s="57">
        <f t="shared" si="247"/>
        <v>26.035</v>
      </c>
      <c r="K107" s="57">
        <f t="shared" si="247"/>
        <v>24.5</v>
      </c>
      <c r="L107" s="57">
        <f t="shared" si="247"/>
        <v>24.891999999999999</v>
      </c>
      <c r="M107" s="57">
        <f t="shared" si="247"/>
        <v>25.34</v>
      </c>
      <c r="N107" s="57">
        <f t="shared" si="247"/>
        <v>26.225999999999999</v>
      </c>
      <c r="O107" s="57">
        <f t="shared" si="247"/>
        <v>-2.4</v>
      </c>
      <c r="P107" s="57">
        <f t="shared" si="247"/>
        <v>-0.71299999999999997</v>
      </c>
      <c r="Q107" s="57">
        <f t="shared" si="247"/>
        <v>-2.5</v>
      </c>
      <c r="R107" s="57">
        <f t="shared" si="247"/>
        <v>-2.6</v>
      </c>
      <c r="S107" s="57">
        <f t="shared" si="247"/>
        <v>-2.7</v>
      </c>
      <c r="T107" s="57">
        <f t="shared" si="247"/>
        <v>-2.7</v>
      </c>
      <c r="U107" s="122">
        <f t="shared" si="247"/>
        <v>14</v>
      </c>
      <c r="V107" s="122">
        <f t="shared" si="247"/>
        <v>14</v>
      </c>
      <c r="W107" s="122">
        <f t="shared" si="247"/>
        <v>14</v>
      </c>
      <c r="X107" s="122">
        <f t="shared" si="247"/>
        <v>14</v>
      </c>
      <c r="Y107" s="122">
        <f t="shared" si="247"/>
        <v>14</v>
      </c>
      <c r="Z107" s="122">
        <f t="shared" si="247"/>
        <v>14</v>
      </c>
      <c r="AA107" s="122">
        <f t="shared" ref="AA107" si="248">AG107/U107/12*1000000</f>
        <v>10559.523809523811</v>
      </c>
      <c r="AB107" s="122">
        <f t="shared" ref="AB107" si="249">AH107/V107/12*1000000</f>
        <v>14375</v>
      </c>
      <c r="AC107" s="122">
        <f t="shared" ref="AC107" si="250">AI107/W107/12*1000000</f>
        <v>15196.428571428571</v>
      </c>
      <c r="AD107" s="122">
        <f t="shared" ref="AD107" si="251">AJ107/X107/12*1000000</f>
        <v>15392.857142857141</v>
      </c>
      <c r="AE107" s="122">
        <f t="shared" ref="AE107" si="252">AK107/Y107/12*1000000</f>
        <v>15589.285714285716</v>
      </c>
      <c r="AF107" s="122">
        <f t="shared" ref="AF107" si="253">AL107/Z107/12*1000000</f>
        <v>15791.666666666666</v>
      </c>
      <c r="AG107" s="57">
        <f t="shared" si="247"/>
        <v>1.774</v>
      </c>
      <c r="AH107" s="57">
        <f t="shared" si="247"/>
        <v>2.415</v>
      </c>
      <c r="AI107" s="57">
        <f t="shared" si="247"/>
        <v>2.5529999999999999</v>
      </c>
      <c r="AJ107" s="57">
        <f t="shared" si="247"/>
        <v>2.5859999999999999</v>
      </c>
      <c r="AK107" s="57">
        <f t="shared" si="247"/>
        <v>2.6190000000000002</v>
      </c>
      <c r="AL107" s="57">
        <f t="shared" si="247"/>
        <v>2.653</v>
      </c>
      <c r="AM107" s="46"/>
      <c r="AN107" s="12"/>
      <c r="AO107" s="12"/>
      <c r="AP107" s="12"/>
    </row>
    <row r="108" spans="1:42" ht="15.75">
      <c r="A108" s="102" t="s">
        <v>354</v>
      </c>
      <c r="B108" s="102"/>
      <c r="C108" s="57">
        <f>C109</f>
        <v>0</v>
      </c>
      <c r="D108" s="57">
        <f t="shared" ref="D108:AL108" si="254">D109</f>
        <v>0</v>
      </c>
      <c r="E108" s="57">
        <f t="shared" si="254"/>
        <v>0</v>
      </c>
      <c r="F108" s="57">
        <f t="shared" si="254"/>
        <v>0</v>
      </c>
      <c r="G108" s="57">
        <f t="shared" si="254"/>
        <v>0</v>
      </c>
      <c r="H108" s="57">
        <f t="shared" si="254"/>
        <v>0</v>
      </c>
      <c r="I108" s="57">
        <f t="shared" si="254"/>
        <v>0</v>
      </c>
      <c r="J108" s="57">
        <f t="shared" si="254"/>
        <v>0</v>
      </c>
      <c r="K108" s="57">
        <f t="shared" si="254"/>
        <v>0</v>
      </c>
      <c r="L108" s="57">
        <f t="shared" si="254"/>
        <v>0</v>
      </c>
      <c r="M108" s="57">
        <f t="shared" si="254"/>
        <v>0</v>
      </c>
      <c r="N108" s="57">
        <f t="shared" si="254"/>
        <v>0</v>
      </c>
      <c r="O108" s="57">
        <f t="shared" si="254"/>
        <v>0</v>
      </c>
      <c r="P108" s="57">
        <f t="shared" si="254"/>
        <v>0</v>
      </c>
      <c r="Q108" s="57">
        <f t="shared" si="254"/>
        <v>0</v>
      </c>
      <c r="R108" s="57">
        <f t="shared" si="254"/>
        <v>0</v>
      </c>
      <c r="S108" s="57">
        <f t="shared" si="254"/>
        <v>0</v>
      </c>
      <c r="T108" s="57">
        <f t="shared" si="254"/>
        <v>0</v>
      </c>
      <c r="U108" s="122">
        <f t="shared" si="254"/>
        <v>0</v>
      </c>
      <c r="V108" s="122">
        <f t="shared" si="254"/>
        <v>0</v>
      </c>
      <c r="W108" s="122">
        <f t="shared" si="254"/>
        <v>0</v>
      </c>
      <c r="X108" s="122">
        <f t="shared" si="254"/>
        <v>0</v>
      </c>
      <c r="Y108" s="122">
        <f t="shared" si="254"/>
        <v>0</v>
      </c>
      <c r="Z108" s="122">
        <f t="shared" si="254"/>
        <v>0</v>
      </c>
      <c r="AA108" s="122" t="e">
        <f t="shared" ref="AA108" si="255">AG108/U108/12*1000000</f>
        <v>#DIV/0!</v>
      </c>
      <c r="AB108" s="122" t="e">
        <f t="shared" ref="AB108" si="256">AH108/V108/12*1000000</f>
        <v>#DIV/0!</v>
      </c>
      <c r="AC108" s="122" t="e">
        <f t="shared" ref="AC108" si="257">AI108/W108/12*1000000</f>
        <v>#DIV/0!</v>
      </c>
      <c r="AD108" s="122" t="e">
        <f t="shared" ref="AD108" si="258">AJ108/X108/12*1000000</f>
        <v>#DIV/0!</v>
      </c>
      <c r="AE108" s="122" t="e">
        <f t="shared" ref="AE108" si="259">AK108/Y108/12*1000000</f>
        <v>#DIV/0!</v>
      </c>
      <c r="AF108" s="122" t="e">
        <f t="shared" ref="AF108" si="260">AL108/Z108/12*1000000</f>
        <v>#DIV/0!</v>
      </c>
      <c r="AG108" s="57">
        <f t="shared" si="254"/>
        <v>0</v>
      </c>
      <c r="AH108" s="57">
        <f t="shared" si="254"/>
        <v>0</v>
      </c>
      <c r="AI108" s="57">
        <f t="shared" si="254"/>
        <v>0</v>
      </c>
      <c r="AJ108" s="57">
        <f t="shared" si="254"/>
        <v>0</v>
      </c>
      <c r="AK108" s="57">
        <f t="shared" si="254"/>
        <v>0</v>
      </c>
      <c r="AL108" s="57">
        <f t="shared" si="254"/>
        <v>0</v>
      </c>
      <c r="AM108" s="46"/>
      <c r="AN108" s="12"/>
      <c r="AO108" s="12"/>
      <c r="AP108" s="12"/>
    </row>
    <row r="109" spans="1:42" ht="15.75">
      <c r="A109" s="36"/>
      <c r="B109" s="36"/>
      <c r="C109" s="42"/>
      <c r="D109" s="42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38"/>
      <c r="AH109" s="38"/>
      <c r="AI109" s="38"/>
      <c r="AJ109" s="38"/>
      <c r="AK109" s="38"/>
      <c r="AL109" s="38"/>
      <c r="AM109" s="46"/>
      <c r="AN109" s="12"/>
      <c r="AO109" s="12"/>
      <c r="AP109" s="12"/>
    </row>
    <row r="110" spans="1:42" ht="15.75">
      <c r="A110" s="102"/>
      <c r="B110" s="36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38"/>
      <c r="AH110" s="38"/>
      <c r="AI110" s="38"/>
      <c r="AJ110" s="38"/>
      <c r="AK110" s="38"/>
      <c r="AL110" s="38"/>
      <c r="AM110" s="46"/>
      <c r="AN110" s="12"/>
      <c r="AO110" s="12"/>
      <c r="AP110" s="12"/>
    </row>
    <row r="111" spans="1:42" ht="15.75">
      <c r="A111" s="102" t="s">
        <v>389</v>
      </c>
      <c r="B111" s="36"/>
      <c r="C111" s="57">
        <f>C112</f>
        <v>0</v>
      </c>
      <c r="D111" s="57">
        <f t="shared" ref="D111:AL111" si="261">D112</f>
        <v>26.035</v>
      </c>
      <c r="E111" s="57">
        <f t="shared" si="261"/>
        <v>24.5</v>
      </c>
      <c r="F111" s="57">
        <f t="shared" si="261"/>
        <v>24.891999999999999</v>
      </c>
      <c r="G111" s="57">
        <f t="shared" si="261"/>
        <v>25.34</v>
      </c>
      <c r="H111" s="57">
        <f t="shared" si="261"/>
        <v>26.225999999999999</v>
      </c>
      <c r="I111" s="57">
        <f t="shared" si="261"/>
        <v>0</v>
      </c>
      <c r="J111" s="57">
        <f t="shared" si="261"/>
        <v>26.035</v>
      </c>
      <c r="K111" s="57">
        <f t="shared" si="261"/>
        <v>24.5</v>
      </c>
      <c r="L111" s="57">
        <f t="shared" si="261"/>
        <v>24.891999999999999</v>
      </c>
      <c r="M111" s="57">
        <f t="shared" si="261"/>
        <v>25.34</v>
      </c>
      <c r="N111" s="57">
        <f t="shared" si="261"/>
        <v>26.225999999999999</v>
      </c>
      <c r="O111" s="57">
        <f t="shared" si="261"/>
        <v>-2.4</v>
      </c>
      <c r="P111" s="57">
        <f t="shared" si="261"/>
        <v>-0.71299999999999997</v>
      </c>
      <c r="Q111" s="57">
        <f t="shared" si="261"/>
        <v>-2.5</v>
      </c>
      <c r="R111" s="57">
        <f t="shared" si="261"/>
        <v>-2.6</v>
      </c>
      <c r="S111" s="57">
        <f t="shared" si="261"/>
        <v>-2.7</v>
      </c>
      <c r="T111" s="57">
        <f t="shared" si="261"/>
        <v>-2.7</v>
      </c>
      <c r="U111" s="122">
        <f t="shared" si="261"/>
        <v>14</v>
      </c>
      <c r="V111" s="122">
        <f t="shared" si="261"/>
        <v>14</v>
      </c>
      <c r="W111" s="122">
        <f t="shared" si="261"/>
        <v>14</v>
      </c>
      <c r="X111" s="122">
        <f t="shared" si="261"/>
        <v>14</v>
      </c>
      <c r="Y111" s="122">
        <f t="shared" si="261"/>
        <v>14</v>
      </c>
      <c r="Z111" s="122">
        <f t="shared" si="261"/>
        <v>14</v>
      </c>
      <c r="AA111" s="122">
        <f t="shared" ref="AA111" si="262">AG111/U111/12*1000000</f>
        <v>10559.523809523811</v>
      </c>
      <c r="AB111" s="122">
        <f t="shared" ref="AB111" si="263">AH111/V111/12*1000000</f>
        <v>14375</v>
      </c>
      <c r="AC111" s="122">
        <f t="shared" ref="AC111" si="264">AI111/W111/12*1000000</f>
        <v>15196.428571428571</v>
      </c>
      <c r="AD111" s="122">
        <f t="shared" ref="AD111" si="265">AJ111/X111/12*1000000</f>
        <v>15392.857142857141</v>
      </c>
      <c r="AE111" s="122">
        <f t="shared" ref="AE111" si="266">AK111/Y111/12*1000000</f>
        <v>15589.285714285716</v>
      </c>
      <c r="AF111" s="122">
        <f t="shared" ref="AF111" si="267">AL111/Z111/12*1000000</f>
        <v>15791.666666666666</v>
      </c>
      <c r="AG111" s="57">
        <f t="shared" si="261"/>
        <v>1.774</v>
      </c>
      <c r="AH111" s="57">
        <f t="shared" si="261"/>
        <v>2.415</v>
      </c>
      <c r="AI111" s="57">
        <f t="shared" si="261"/>
        <v>2.5529999999999999</v>
      </c>
      <c r="AJ111" s="57">
        <f t="shared" si="261"/>
        <v>2.5859999999999999</v>
      </c>
      <c r="AK111" s="57">
        <f t="shared" si="261"/>
        <v>2.6190000000000002</v>
      </c>
      <c r="AL111" s="57">
        <f t="shared" si="261"/>
        <v>2.653</v>
      </c>
      <c r="AM111" s="46"/>
      <c r="AN111" s="12"/>
      <c r="AO111" s="12"/>
      <c r="AP111" s="12"/>
    </row>
    <row r="112" spans="1:42" ht="31.5">
      <c r="A112" s="41" t="s">
        <v>390</v>
      </c>
      <c r="B112" s="41" t="s">
        <v>297</v>
      </c>
      <c r="C112" s="42">
        <v>0</v>
      </c>
      <c r="D112" s="42">
        <v>26.035</v>
      </c>
      <c r="E112" s="38">
        <v>24.5</v>
      </c>
      <c r="F112" s="38">
        <v>24.891999999999999</v>
      </c>
      <c r="G112" s="38">
        <v>25.34</v>
      </c>
      <c r="H112" s="38">
        <v>26.225999999999999</v>
      </c>
      <c r="I112" s="42">
        <v>0</v>
      </c>
      <c r="J112" s="42">
        <v>26.035</v>
      </c>
      <c r="K112" s="38">
        <v>24.5</v>
      </c>
      <c r="L112" s="38">
        <v>24.891999999999999</v>
      </c>
      <c r="M112" s="38">
        <v>25.34</v>
      </c>
      <c r="N112" s="38">
        <v>26.225999999999999</v>
      </c>
      <c r="O112" s="38">
        <v>-2.4</v>
      </c>
      <c r="P112" s="38">
        <v>-0.71299999999999997</v>
      </c>
      <c r="Q112" s="38">
        <v>-2.5</v>
      </c>
      <c r="R112" s="38">
        <v>-2.6</v>
      </c>
      <c r="S112" s="38">
        <v>-2.7</v>
      </c>
      <c r="T112" s="38">
        <v>-2.7</v>
      </c>
      <c r="U112" s="104">
        <v>14</v>
      </c>
      <c r="V112" s="104">
        <v>14</v>
      </c>
      <c r="W112" s="104">
        <v>14</v>
      </c>
      <c r="X112" s="104">
        <v>14</v>
      </c>
      <c r="Y112" s="104">
        <v>14</v>
      </c>
      <c r="Z112" s="104">
        <v>14</v>
      </c>
      <c r="AA112" s="104">
        <f t="shared" si="234"/>
        <v>10559.523809523811</v>
      </c>
      <c r="AB112" s="104">
        <f t="shared" si="235"/>
        <v>14375</v>
      </c>
      <c r="AC112" s="104">
        <f t="shared" si="236"/>
        <v>15196.428571428571</v>
      </c>
      <c r="AD112" s="104">
        <f t="shared" si="237"/>
        <v>15392.857142857141</v>
      </c>
      <c r="AE112" s="104">
        <f t="shared" si="238"/>
        <v>15589.285714285716</v>
      </c>
      <c r="AF112" s="104">
        <f t="shared" si="239"/>
        <v>15791.666666666666</v>
      </c>
      <c r="AG112" s="38">
        <v>1.774</v>
      </c>
      <c r="AH112" s="38">
        <v>2.415</v>
      </c>
      <c r="AI112" s="38">
        <v>2.5529999999999999</v>
      </c>
      <c r="AJ112" s="38">
        <v>2.5859999999999999</v>
      </c>
      <c r="AK112" s="38">
        <v>2.6190000000000002</v>
      </c>
      <c r="AL112" s="38">
        <v>2.653</v>
      </c>
      <c r="AM112" s="46"/>
      <c r="AN112" s="12"/>
      <c r="AO112" s="12"/>
      <c r="AP112" s="12"/>
    </row>
    <row r="113" spans="1:42" ht="15.75">
      <c r="A113" s="41"/>
      <c r="B113" s="41"/>
      <c r="C113" s="42"/>
      <c r="D113" s="42"/>
      <c r="E113" s="38"/>
      <c r="F113" s="38"/>
      <c r="G113" s="38"/>
      <c r="H113" s="38"/>
      <c r="I113" s="42"/>
      <c r="J113" s="42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38"/>
      <c r="AH113" s="38"/>
      <c r="AI113" s="38"/>
      <c r="AJ113" s="38"/>
      <c r="AK113" s="38"/>
      <c r="AL113" s="38"/>
      <c r="AM113" s="46"/>
      <c r="AN113" s="12"/>
      <c r="AO113" s="12"/>
      <c r="AP113" s="12"/>
    </row>
    <row r="114" spans="1:42" ht="31.5">
      <c r="A114" s="102" t="s">
        <v>238</v>
      </c>
      <c r="B114" s="41"/>
      <c r="C114" s="57">
        <f>C115+C118</f>
        <v>63.7</v>
      </c>
      <c r="D114" s="57">
        <f t="shared" ref="D114:AL114" si="268">D115+D118</f>
        <v>31.8</v>
      </c>
      <c r="E114" s="57">
        <f t="shared" si="268"/>
        <v>0</v>
      </c>
      <c r="F114" s="57">
        <f t="shared" si="268"/>
        <v>0</v>
      </c>
      <c r="G114" s="57">
        <f t="shared" si="268"/>
        <v>0</v>
      </c>
      <c r="H114" s="57">
        <f t="shared" si="268"/>
        <v>0</v>
      </c>
      <c r="I114" s="57">
        <f t="shared" si="268"/>
        <v>63.7</v>
      </c>
      <c r="J114" s="57">
        <f t="shared" si="268"/>
        <v>31.8</v>
      </c>
      <c r="K114" s="57">
        <f t="shared" si="268"/>
        <v>0</v>
      </c>
      <c r="L114" s="57">
        <f t="shared" si="268"/>
        <v>0</v>
      </c>
      <c r="M114" s="57">
        <f t="shared" si="268"/>
        <v>0</v>
      </c>
      <c r="N114" s="57">
        <f t="shared" si="268"/>
        <v>0</v>
      </c>
      <c r="O114" s="57">
        <f t="shared" si="268"/>
        <v>4</v>
      </c>
      <c r="P114" s="57">
        <f t="shared" si="268"/>
        <v>-4.9000000000000004</v>
      </c>
      <c r="Q114" s="57">
        <f t="shared" si="268"/>
        <v>0</v>
      </c>
      <c r="R114" s="57">
        <f t="shared" si="268"/>
        <v>0</v>
      </c>
      <c r="S114" s="57">
        <f t="shared" si="268"/>
        <v>0</v>
      </c>
      <c r="T114" s="57">
        <f t="shared" si="268"/>
        <v>0</v>
      </c>
      <c r="U114" s="122">
        <f t="shared" si="268"/>
        <v>53</v>
      </c>
      <c r="V114" s="122">
        <f t="shared" si="268"/>
        <v>33</v>
      </c>
      <c r="W114" s="122">
        <f t="shared" si="268"/>
        <v>0</v>
      </c>
      <c r="X114" s="122">
        <f t="shared" si="268"/>
        <v>0</v>
      </c>
      <c r="Y114" s="122">
        <f t="shared" si="268"/>
        <v>0</v>
      </c>
      <c r="Z114" s="122">
        <f t="shared" si="268"/>
        <v>0</v>
      </c>
      <c r="AA114" s="122">
        <f t="shared" ref="AA114" si="269">AG114/U114/12*1000000</f>
        <v>23427.672955974842</v>
      </c>
      <c r="AB114" s="122">
        <f t="shared" ref="AB114" si="270">AH114/V114/12*1000000</f>
        <v>26767.67676767677</v>
      </c>
      <c r="AC114" s="122" t="e">
        <f t="shared" ref="AC114" si="271">AI114/W114/12*1000000</f>
        <v>#DIV/0!</v>
      </c>
      <c r="AD114" s="122" t="e">
        <f t="shared" ref="AD114" si="272">AJ114/X114/12*1000000</f>
        <v>#DIV/0!</v>
      </c>
      <c r="AE114" s="122" t="e">
        <f t="shared" ref="AE114" si="273">AK114/Y114/12*1000000</f>
        <v>#DIV/0!</v>
      </c>
      <c r="AF114" s="122" t="e">
        <f t="shared" ref="AF114" si="274">AL114/Z114/12*1000000</f>
        <v>#DIV/0!</v>
      </c>
      <c r="AG114" s="57">
        <f t="shared" si="268"/>
        <v>14.9</v>
      </c>
      <c r="AH114" s="57">
        <f t="shared" si="268"/>
        <v>10.6</v>
      </c>
      <c r="AI114" s="57">
        <f t="shared" si="268"/>
        <v>0</v>
      </c>
      <c r="AJ114" s="57">
        <f t="shared" si="268"/>
        <v>0</v>
      </c>
      <c r="AK114" s="57">
        <f t="shared" si="268"/>
        <v>0</v>
      </c>
      <c r="AL114" s="57">
        <f t="shared" si="268"/>
        <v>0</v>
      </c>
      <c r="AM114" s="46"/>
      <c r="AN114" s="12"/>
      <c r="AO114" s="12"/>
      <c r="AP114" s="12"/>
    </row>
    <row r="115" spans="1:42" ht="15.75">
      <c r="A115" s="102" t="s">
        <v>354</v>
      </c>
      <c r="B115" s="102"/>
      <c r="C115" s="57">
        <f>C116</f>
        <v>63.7</v>
      </c>
      <c r="D115" s="57">
        <f t="shared" ref="D115:AL115" si="275">D116</f>
        <v>31.8</v>
      </c>
      <c r="E115" s="57">
        <f t="shared" si="275"/>
        <v>0</v>
      </c>
      <c r="F115" s="57">
        <f t="shared" si="275"/>
        <v>0</v>
      </c>
      <c r="G115" s="57">
        <f t="shared" si="275"/>
        <v>0</v>
      </c>
      <c r="H115" s="57">
        <f t="shared" si="275"/>
        <v>0</v>
      </c>
      <c r="I115" s="57">
        <f t="shared" si="275"/>
        <v>63.7</v>
      </c>
      <c r="J115" s="57">
        <f t="shared" si="275"/>
        <v>31.8</v>
      </c>
      <c r="K115" s="57">
        <f t="shared" si="275"/>
        <v>0</v>
      </c>
      <c r="L115" s="57">
        <f t="shared" si="275"/>
        <v>0</v>
      </c>
      <c r="M115" s="57">
        <f t="shared" si="275"/>
        <v>0</v>
      </c>
      <c r="N115" s="57">
        <f t="shared" si="275"/>
        <v>0</v>
      </c>
      <c r="O115" s="57">
        <f t="shared" si="275"/>
        <v>4</v>
      </c>
      <c r="P115" s="57">
        <f t="shared" si="275"/>
        <v>-4.9000000000000004</v>
      </c>
      <c r="Q115" s="57">
        <f t="shared" si="275"/>
        <v>0</v>
      </c>
      <c r="R115" s="57">
        <f t="shared" si="275"/>
        <v>0</v>
      </c>
      <c r="S115" s="57">
        <f t="shared" si="275"/>
        <v>0</v>
      </c>
      <c r="T115" s="57">
        <f t="shared" si="275"/>
        <v>0</v>
      </c>
      <c r="U115" s="122">
        <f t="shared" si="275"/>
        <v>53</v>
      </c>
      <c r="V115" s="122">
        <f t="shared" si="275"/>
        <v>33</v>
      </c>
      <c r="W115" s="122">
        <f t="shared" si="275"/>
        <v>0</v>
      </c>
      <c r="X115" s="122">
        <f t="shared" si="275"/>
        <v>0</v>
      </c>
      <c r="Y115" s="122">
        <f t="shared" si="275"/>
        <v>0</v>
      </c>
      <c r="Z115" s="122">
        <f t="shared" si="275"/>
        <v>0</v>
      </c>
      <c r="AA115" s="122">
        <f t="shared" ref="AA115:AA116" si="276">AG115/U115/12*1000000</f>
        <v>23427.672955974842</v>
      </c>
      <c r="AB115" s="122">
        <f t="shared" ref="AB115:AB116" si="277">AH115/V115/12*1000000</f>
        <v>26767.67676767677</v>
      </c>
      <c r="AC115" s="122" t="e">
        <f t="shared" ref="AC115:AC116" si="278">AI115/W115/12*1000000</f>
        <v>#DIV/0!</v>
      </c>
      <c r="AD115" s="122" t="e">
        <f t="shared" ref="AD115:AD116" si="279">AJ115/X115/12*1000000</f>
        <v>#DIV/0!</v>
      </c>
      <c r="AE115" s="122" t="e">
        <f t="shared" ref="AE115:AE116" si="280">AK115/Y115/12*1000000</f>
        <v>#DIV/0!</v>
      </c>
      <c r="AF115" s="122" t="e">
        <f t="shared" ref="AF115:AF116" si="281">AL115/Z115/12*1000000</f>
        <v>#DIV/0!</v>
      </c>
      <c r="AG115" s="57">
        <f t="shared" si="275"/>
        <v>14.9</v>
      </c>
      <c r="AH115" s="57">
        <f t="shared" si="275"/>
        <v>10.6</v>
      </c>
      <c r="AI115" s="57">
        <f t="shared" si="275"/>
        <v>0</v>
      </c>
      <c r="AJ115" s="57">
        <f t="shared" si="275"/>
        <v>0</v>
      </c>
      <c r="AK115" s="57">
        <f t="shared" si="275"/>
        <v>0</v>
      </c>
      <c r="AL115" s="57">
        <f t="shared" si="275"/>
        <v>0</v>
      </c>
      <c r="AM115" s="46"/>
      <c r="AN115" s="12"/>
      <c r="AO115" s="12"/>
      <c r="AP115" s="12"/>
    </row>
    <row r="116" spans="1:42" ht="15.75">
      <c r="A116" s="36" t="s">
        <v>310</v>
      </c>
      <c r="B116" s="36" t="s">
        <v>311</v>
      </c>
      <c r="C116" s="42">
        <v>63.7</v>
      </c>
      <c r="D116" s="42">
        <v>31.8</v>
      </c>
      <c r="E116" s="38">
        <v>0</v>
      </c>
      <c r="F116" s="38">
        <v>0</v>
      </c>
      <c r="G116" s="38">
        <v>0</v>
      </c>
      <c r="H116" s="38">
        <v>0</v>
      </c>
      <c r="I116" s="38">
        <v>63.7</v>
      </c>
      <c r="J116" s="38">
        <v>31.8</v>
      </c>
      <c r="K116" s="38">
        <v>0</v>
      </c>
      <c r="L116" s="38">
        <v>0</v>
      </c>
      <c r="M116" s="38">
        <v>0</v>
      </c>
      <c r="N116" s="38">
        <v>0</v>
      </c>
      <c r="O116" s="38">
        <v>4</v>
      </c>
      <c r="P116" s="38">
        <v>-4.9000000000000004</v>
      </c>
      <c r="Q116" s="38">
        <v>0</v>
      </c>
      <c r="R116" s="38">
        <v>0</v>
      </c>
      <c r="S116" s="38">
        <v>0</v>
      </c>
      <c r="T116" s="38">
        <v>0</v>
      </c>
      <c r="U116" s="104">
        <v>53</v>
      </c>
      <c r="V116" s="104">
        <v>33</v>
      </c>
      <c r="W116" s="104">
        <v>0</v>
      </c>
      <c r="X116" s="104">
        <v>0</v>
      </c>
      <c r="Y116" s="104">
        <v>0</v>
      </c>
      <c r="Z116" s="104">
        <v>0</v>
      </c>
      <c r="AA116" s="104">
        <f t="shared" si="276"/>
        <v>23427.672955974842</v>
      </c>
      <c r="AB116" s="104">
        <f t="shared" si="277"/>
        <v>26767.67676767677</v>
      </c>
      <c r="AC116" s="104" t="e">
        <f t="shared" si="278"/>
        <v>#DIV/0!</v>
      </c>
      <c r="AD116" s="104" t="e">
        <f t="shared" si="279"/>
        <v>#DIV/0!</v>
      </c>
      <c r="AE116" s="104" t="e">
        <f t="shared" si="280"/>
        <v>#DIV/0!</v>
      </c>
      <c r="AF116" s="104" t="e">
        <f t="shared" si="281"/>
        <v>#DIV/0!</v>
      </c>
      <c r="AG116" s="38">
        <v>14.9</v>
      </c>
      <c r="AH116" s="38">
        <v>10.6</v>
      </c>
      <c r="AI116" s="38">
        <v>0</v>
      </c>
      <c r="AJ116" s="38">
        <v>0</v>
      </c>
      <c r="AK116" s="38">
        <v>0</v>
      </c>
      <c r="AL116" s="38">
        <v>0</v>
      </c>
      <c r="AM116" s="46"/>
      <c r="AN116" s="12"/>
      <c r="AO116" s="12"/>
      <c r="AP116" s="12"/>
    </row>
    <row r="117" spans="1:42" ht="15.75">
      <c r="A117" s="102"/>
      <c r="B117" s="36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38"/>
      <c r="AH117" s="38"/>
      <c r="AI117" s="38"/>
      <c r="AJ117" s="38"/>
      <c r="AK117" s="38"/>
      <c r="AL117" s="38"/>
      <c r="AM117" s="46"/>
      <c r="AN117" s="12"/>
      <c r="AO117" s="12"/>
      <c r="AP117" s="12"/>
    </row>
    <row r="118" spans="1:42" ht="15.75">
      <c r="A118" s="102" t="s">
        <v>389</v>
      </c>
      <c r="B118" s="36"/>
      <c r="C118" s="57">
        <f>C119</f>
        <v>0</v>
      </c>
      <c r="D118" s="57">
        <f t="shared" ref="D118:AL118" si="282">D119</f>
        <v>0</v>
      </c>
      <c r="E118" s="57">
        <f t="shared" si="282"/>
        <v>0</v>
      </c>
      <c r="F118" s="57">
        <f t="shared" si="282"/>
        <v>0</v>
      </c>
      <c r="G118" s="57">
        <f t="shared" si="282"/>
        <v>0</v>
      </c>
      <c r="H118" s="57">
        <f t="shared" si="282"/>
        <v>0</v>
      </c>
      <c r="I118" s="57">
        <f t="shared" si="282"/>
        <v>0</v>
      </c>
      <c r="J118" s="57">
        <f t="shared" si="282"/>
        <v>0</v>
      </c>
      <c r="K118" s="57">
        <f t="shared" si="282"/>
        <v>0</v>
      </c>
      <c r="L118" s="57">
        <f t="shared" si="282"/>
        <v>0</v>
      </c>
      <c r="M118" s="57">
        <f t="shared" si="282"/>
        <v>0</v>
      </c>
      <c r="N118" s="57">
        <f t="shared" si="282"/>
        <v>0</v>
      </c>
      <c r="O118" s="57">
        <f t="shared" si="282"/>
        <v>0</v>
      </c>
      <c r="P118" s="57">
        <f t="shared" si="282"/>
        <v>0</v>
      </c>
      <c r="Q118" s="57">
        <f t="shared" si="282"/>
        <v>0</v>
      </c>
      <c r="R118" s="57">
        <f t="shared" si="282"/>
        <v>0</v>
      </c>
      <c r="S118" s="57">
        <f t="shared" si="282"/>
        <v>0</v>
      </c>
      <c r="T118" s="57">
        <f t="shared" si="282"/>
        <v>0</v>
      </c>
      <c r="U118" s="122">
        <f t="shared" si="282"/>
        <v>0</v>
      </c>
      <c r="V118" s="122">
        <f t="shared" si="282"/>
        <v>0</v>
      </c>
      <c r="W118" s="122">
        <f t="shared" si="282"/>
        <v>0</v>
      </c>
      <c r="X118" s="122">
        <f t="shared" si="282"/>
        <v>0</v>
      </c>
      <c r="Y118" s="122">
        <f t="shared" si="282"/>
        <v>0</v>
      </c>
      <c r="Z118" s="122">
        <f t="shared" si="282"/>
        <v>0</v>
      </c>
      <c r="AA118" s="122" t="e">
        <f t="shared" ref="AA118" si="283">AG118/U118/12*1000000</f>
        <v>#DIV/0!</v>
      </c>
      <c r="AB118" s="122" t="e">
        <f t="shared" ref="AB118" si="284">AH118/V118/12*1000000</f>
        <v>#DIV/0!</v>
      </c>
      <c r="AC118" s="122" t="e">
        <f t="shared" ref="AC118" si="285">AI118/W118/12*1000000</f>
        <v>#DIV/0!</v>
      </c>
      <c r="AD118" s="122" t="e">
        <f t="shared" ref="AD118" si="286">AJ118/X118/12*1000000</f>
        <v>#DIV/0!</v>
      </c>
      <c r="AE118" s="122" t="e">
        <f t="shared" ref="AE118" si="287">AK118/Y118/12*1000000</f>
        <v>#DIV/0!</v>
      </c>
      <c r="AF118" s="122" t="e">
        <f t="shared" ref="AF118" si="288">AL118/Z118/12*1000000</f>
        <v>#DIV/0!</v>
      </c>
      <c r="AG118" s="57">
        <f t="shared" si="282"/>
        <v>0</v>
      </c>
      <c r="AH118" s="57">
        <f t="shared" si="282"/>
        <v>0</v>
      </c>
      <c r="AI118" s="57">
        <f t="shared" si="282"/>
        <v>0</v>
      </c>
      <c r="AJ118" s="57">
        <f t="shared" si="282"/>
        <v>0</v>
      </c>
      <c r="AK118" s="57">
        <f t="shared" si="282"/>
        <v>0</v>
      </c>
      <c r="AL118" s="57">
        <f t="shared" si="282"/>
        <v>0</v>
      </c>
      <c r="AM118" s="46"/>
      <c r="AN118" s="12"/>
      <c r="AO118" s="12"/>
      <c r="AP118" s="12"/>
    </row>
    <row r="119" spans="1:42" ht="15.75">
      <c r="A119" s="41"/>
      <c r="B119" s="41"/>
      <c r="C119" s="42"/>
      <c r="D119" s="42"/>
      <c r="E119" s="38"/>
      <c r="F119" s="38"/>
      <c r="G119" s="38"/>
      <c r="H119" s="38"/>
      <c r="I119" s="42"/>
      <c r="J119" s="42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38"/>
      <c r="AH119" s="38"/>
      <c r="AI119" s="38"/>
      <c r="AJ119" s="38"/>
      <c r="AK119" s="38"/>
      <c r="AL119" s="38"/>
      <c r="AM119" s="46"/>
      <c r="AN119" s="12"/>
      <c r="AO119" s="12"/>
      <c r="AP119" s="12"/>
    </row>
    <row r="120" spans="1:42" ht="15.75">
      <c r="A120" s="41"/>
      <c r="B120" s="41"/>
      <c r="C120" s="42"/>
      <c r="D120" s="42"/>
      <c r="E120" s="38"/>
      <c r="F120" s="38"/>
      <c r="G120" s="38"/>
      <c r="H120" s="38"/>
      <c r="I120" s="42"/>
      <c r="J120" s="42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38"/>
      <c r="AH120" s="38"/>
      <c r="AI120" s="38"/>
      <c r="AJ120" s="38"/>
      <c r="AK120" s="38"/>
      <c r="AL120" s="38"/>
      <c r="AM120" s="46"/>
      <c r="AN120" s="12"/>
      <c r="AO120" s="12"/>
      <c r="AP120" s="12"/>
    </row>
    <row r="121" spans="1:42" ht="31.5">
      <c r="A121" s="44" t="s">
        <v>455</v>
      </c>
      <c r="B121" s="44"/>
      <c r="C121" s="167">
        <f t="shared" ref="C121:AL121" si="289">C123+C127</f>
        <v>30.678000000000001</v>
      </c>
      <c r="D121" s="167">
        <f t="shared" si="289"/>
        <v>14.395</v>
      </c>
      <c r="E121" s="167">
        <f t="shared" si="289"/>
        <v>0</v>
      </c>
      <c r="F121" s="167">
        <f t="shared" si="289"/>
        <v>0</v>
      </c>
      <c r="G121" s="167">
        <f t="shared" si="289"/>
        <v>0</v>
      </c>
      <c r="H121" s="167">
        <f t="shared" si="289"/>
        <v>0</v>
      </c>
      <c r="I121" s="167">
        <f t="shared" si="289"/>
        <v>30.678000000000001</v>
      </c>
      <c r="J121" s="167">
        <f t="shared" si="289"/>
        <v>14.395</v>
      </c>
      <c r="K121" s="167">
        <f t="shared" si="289"/>
        <v>0</v>
      </c>
      <c r="L121" s="167">
        <f t="shared" si="289"/>
        <v>0</v>
      </c>
      <c r="M121" s="167">
        <f t="shared" si="289"/>
        <v>0</v>
      </c>
      <c r="N121" s="167">
        <f t="shared" si="289"/>
        <v>0</v>
      </c>
      <c r="O121" s="167">
        <f t="shared" si="289"/>
        <v>3.9E-2</v>
      </c>
      <c r="P121" s="167">
        <f t="shared" si="289"/>
        <v>0.29099999999999998</v>
      </c>
      <c r="Q121" s="167">
        <f t="shared" si="289"/>
        <v>0</v>
      </c>
      <c r="R121" s="167">
        <f t="shared" si="289"/>
        <v>0</v>
      </c>
      <c r="S121" s="167">
        <f t="shared" si="289"/>
        <v>0</v>
      </c>
      <c r="T121" s="167">
        <f t="shared" si="289"/>
        <v>0</v>
      </c>
      <c r="U121" s="172">
        <f t="shared" si="289"/>
        <v>39</v>
      </c>
      <c r="V121" s="172">
        <f t="shared" si="289"/>
        <v>26</v>
      </c>
      <c r="W121" s="172">
        <f t="shared" si="289"/>
        <v>0</v>
      </c>
      <c r="X121" s="172">
        <f t="shared" si="289"/>
        <v>0</v>
      </c>
      <c r="Y121" s="172">
        <f t="shared" si="289"/>
        <v>0</v>
      </c>
      <c r="Z121" s="172">
        <f t="shared" si="289"/>
        <v>0</v>
      </c>
      <c r="AA121" s="172">
        <f t="shared" si="289"/>
        <v>10938.034188034186</v>
      </c>
      <c r="AB121" s="172">
        <f t="shared" si="289"/>
        <v>10791.666666666666</v>
      </c>
      <c r="AC121" s="172" t="e">
        <f t="shared" si="289"/>
        <v>#DIV/0!</v>
      </c>
      <c r="AD121" s="172" t="e">
        <f t="shared" si="289"/>
        <v>#DIV/0!</v>
      </c>
      <c r="AE121" s="172" t="e">
        <f t="shared" si="289"/>
        <v>#DIV/0!</v>
      </c>
      <c r="AF121" s="172" t="e">
        <f t="shared" si="289"/>
        <v>#DIV/0!</v>
      </c>
      <c r="AG121" s="167">
        <f t="shared" si="289"/>
        <v>5.1189999999999998</v>
      </c>
      <c r="AH121" s="167">
        <f t="shared" si="289"/>
        <v>3.367</v>
      </c>
      <c r="AI121" s="167">
        <f t="shared" si="289"/>
        <v>0</v>
      </c>
      <c r="AJ121" s="167">
        <f t="shared" si="289"/>
        <v>0</v>
      </c>
      <c r="AK121" s="167">
        <f t="shared" si="289"/>
        <v>0</v>
      </c>
      <c r="AL121" s="167">
        <f t="shared" si="289"/>
        <v>0</v>
      </c>
      <c r="AM121" s="46"/>
      <c r="AN121" s="12"/>
      <c r="AO121" s="12"/>
      <c r="AP121" s="12"/>
    </row>
    <row r="122" spans="1:42" ht="15.75">
      <c r="A122" s="36" t="s">
        <v>30</v>
      </c>
      <c r="B122" s="41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67"/>
      <c r="AH122" s="167"/>
      <c r="AI122" s="167"/>
      <c r="AJ122" s="167"/>
      <c r="AK122" s="167"/>
      <c r="AL122" s="167"/>
      <c r="AM122" s="46"/>
      <c r="AN122" s="12"/>
      <c r="AO122" s="12"/>
      <c r="AP122" s="12"/>
    </row>
    <row r="123" spans="1:42" ht="31.5">
      <c r="A123" s="169" t="s">
        <v>446</v>
      </c>
      <c r="B123" s="169"/>
      <c r="C123" s="168">
        <f>C125</f>
        <v>30.678000000000001</v>
      </c>
      <c r="D123" s="168">
        <f t="shared" ref="D123:T123" si="290">D125</f>
        <v>14.395</v>
      </c>
      <c r="E123" s="168">
        <f t="shared" si="290"/>
        <v>0</v>
      </c>
      <c r="F123" s="168">
        <f t="shared" si="290"/>
        <v>0</v>
      </c>
      <c r="G123" s="168">
        <f t="shared" si="290"/>
        <v>0</v>
      </c>
      <c r="H123" s="168">
        <f t="shared" si="290"/>
        <v>0</v>
      </c>
      <c r="I123" s="168">
        <f t="shared" si="290"/>
        <v>30.678000000000001</v>
      </c>
      <c r="J123" s="168">
        <f t="shared" si="290"/>
        <v>14.395</v>
      </c>
      <c r="K123" s="168">
        <f t="shared" si="290"/>
        <v>0</v>
      </c>
      <c r="L123" s="168">
        <f t="shared" si="290"/>
        <v>0</v>
      </c>
      <c r="M123" s="168">
        <f t="shared" si="290"/>
        <v>0</v>
      </c>
      <c r="N123" s="168">
        <f t="shared" si="290"/>
        <v>0</v>
      </c>
      <c r="O123" s="168">
        <f t="shared" si="290"/>
        <v>3.9E-2</v>
      </c>
      <c r="P123" s="168">
        <f t="shared" si="290"/>
        <v>0.29099999999999998</v>
      </c>
      <c r="Q123" s="168">
        <f t="shared" si="290"/>
        <v>0</v>
      </c>
      <c r="R123" s="168">
        <f t="shared" si="290"/>
        <v>0</v>
      </c>
      <c r="S123" s="168">
        <f t="shared" si="290"/>
        <v>0</v>
      </c>
      <c r="T123" s="168">
        <f t="shared" si="290"/>
        <v>0</v>
      </c>
      <c r="U123" s="173">
        <f>U124+U127</f>
        <v>39</v>
      </c>
      <c r="V123" s="173">
        <f t="shared" ref="V123:AL123" si="291">V124+V127</f>
        <v>26</v>
      </c>
      <c r="W123" s="173">
        <f t="shared" si="291"/>
        <v>0</v>
      </c>
      <c r="X123" s="173">
        <f t="shared" si="291"/>
        <v>0</v>
      </c>
      <c r="Y123" s="173">
        <f t="shared" si="291"/>
        <v>0</v>
      </c>
      <c r="Z123" s="173">
        <f t="shared" si="291"/>
        <v>0</v>
      </c>
      <c r="AA123" s="122">
        <f t="shared" ref="AA123:AA124" si="292">AG123/U123/12*1000000</f>
        <v>10938.034188034186</v>
      </c>
      <c r="AB123" s="122">
        <f t="shared" ref="AB123:AB124" si="293">AH123/V123/12*1000000</f>
        <v>10791.666666666666</v>
      </c>
      <c r="AC123" s="122" t="e">
        <f t="shared" ref="AC123:AC124" si="294">AI123/W123/12*1000000</f>
        <v>#DIV/0!</v>
      </c>
      <c r="AD123" s="122" t="e">
        <f t="shared" ref="AD123:AD124" si="295">AJ123/X123/12*1000000</f>
        <v>#DIV/0!</v>
      </c>
      <c r="AE123" s="122" t="e">
        <f t="shared" ref="AE123:AE124" si="296">AK123/Y123/12*1000000</f>
        <v>#DIV/0!</v>
      </c>
      <c r="AF123" s="122" t="e">
        <f t="shared" ref="AF123:AF124" si="297">AL123/Z123/12*1000000</f>
        <v>#DIV/0!</v>
      </c>
      <c r="AG123" s="168">
        <f t="shared" si="291"/>
        <v>5.1189999999999998</v>
      </c>
      <c r="AH123" s="168">
        <f t="shared" si="291"/>
        <v>3.367</v>
      </c>
      <c r="AI123" s="168">
        <f t="shared" si="291"/>
        <v>0</v>
      </c>
      <c r="AJ123" s="168">
        <f t="shared" si="291"/>
        <v>0</v>
      </c>
      <c r="AK123" s="168">
        <f t="shared" si="291"/>
        <v>0</v>
      </c>
      <c r="AL123" s="168">
        <f t="shared" si="291"/>
        <v>0</v>
      </c>
      <c r="AM123" s="46"/>
      <c r="AN123" s="12"/>
      <c r="AO123" s="12"/>
      <c r="AP123" s="12"/>
    </row>
    <row r="124" spans="1:42" ht="19.5" customHeight="1">
      <c r="A124" s="102" t="s">
        <v>354</v>
      </c>
      <c r="B124" s="169"/>
      <c r="C124" s="168">
        <f>C125</f>
        <v>30.678000000000001</v>
      </c>
      <c r="D124" s="168">
        <f t="shared" ref="D124:AL124" si="298">D125</f>
        <v>14.395</v>
      </c>
      <c r="E124" s="168">
        <f t="shared" si="298"/>
        <v>0</v>
      </c>
      <c r="F124" s="168">
        <f t="shared" si="298"/>
        <v>0</v>
      </c>
      <c r="G124" s="168">
        <f t="shared" si="298"/>
        <v>0</v>
      </c>
      <c r="H124" s="168">
        <f t="shared" si="298"/>
        <v>0</v>
      </c>
      <c r="I124" s="168">
        <f t="shared" si="298"/>
        <v>30.678000000000001</v>
      </c>
      <c r="J124" s="168">
        <f t="shared" si="298"/>
        <v>14.395</v>
      </c>
      <c r="K124" s="168">
        <f t="shared" si="298"/>
        <v>0</v>
      </c>
      <c r="L124" s="168">
        <f t="shared" si="298"/>
        <v>0</v>
      </c>
      <c r="M124" s="168">
        <f t="shared" si="298"/>
        <v>0</v>
      </c>
      <c r="N124" s="168">
        <f t="shared" si="298"/>
        <v>0</v>
      </c>
      <c r="O124" s="168">
        <f t="shared" si="298"/>
        <v>3.9E-2</v>
      </c>
      <c r="P124" s="168">
        <f t="shared" si="298"/>
        <v>0.29099999999999998</v>
      </c>
      <c r="Q124" s="168">
        <f t="shared" si="298"/>
        <v>0</v>
      </c>
      <c r="R124" s="168">
        <f t="shared" si="298"/>
        <v>0</v>
      </c>
      <c r="S124" s="168">
        <f t="shared" si="298"/>
        <v>0</v>
      </c>
      <c r="T124" s="168">
        <f t="shared" si="298"/>
        <v>0</v>
      </c>
      <c r="U124" s="173">
        <f t="shared" si="298"/>
        <v>39</v>
      </c>
      <c r="V124" s="173">
        <f t="shared" si="298"/>
        <v>26</v>
      </c>
      <c r="W124" s="173">
        <f t="shared" si="298"/>
        <v>0</v>
      </c>
      <c r="X124" s="173">
        <f t="shared" si="298"/>
        <v>0</v>
      </c>
      <c r="Y124" s="173">
        <f t="shared" si="298"/>
        <v>0</v>
      </c>
      <c r="Z124" s="173">
        <f t="shared" si="298"/>
        <v>0</v>
      </c>
      <c r="AA124" s="122">
        <f t="shared" si="292"/>
        <v>10938.034188034186</v>
      </c>
      <c r="AB124" s="122">
        <f t="shared" si="293"/>
        <v>10791.666666666666</v>
      </c>
      <c r="AC124" s="122" t="e">
        <f t="shared" si="294"/>
        <v>#DIV/0!</v>
      </c>
      <c r="AD124" s="122" t="e">
        <f t="shared" si="295"/>
        <v>#DIV/0!</v>
      </c>
      <c r="AE124" s="122" t="e">
        <f t="shared" si="296"/>
        <v>#DIV/0!</v>
      </c>
      <c r="AF124" s="122" t="e">
        <f t="shared" si="297"/>
        <v>#DIV/0!</v>
      </c>
      <c r="AG124" s="168">
        <f t="shared" si="298"/>
        <v>5.1189999999999998</v>
      </c>
      <c r="AH124" s="168">
        <f t="shared" si="298"/>
        <v>3.367</v>
      </c>
      <c r="AI124" s="168">
        <f t="shared" si="298"/>
        <v>0</v>
      </c>
      <c r="AJ124" s="168">
        <f t="shared" si="298"/>
        <v>0</v>
      </c>
      <c r="AK124" s="168">
        <f t="shared" si="298"/>
        <v>0</v>
      </c>
      <c r="AL124" s="168">
        <f t="shared" si="298"/>
        <v>0</v>
      </c>
      <c r="AM124" s="46"/>
      <c r="AN124" s="12"/>
      <c r="AO124" s="12"/>
      <c r="AP124" s="12"/>
    </row>
    <row r="125" spans="1:42" ht="15.75">
      <c r="A125" s="36" t="s">
        <v>408</v>
      </c>
      <c r="B125" s="41" t="s">
        <v>360</v>
      </c>
      <c r="C125" s="42">
        <v>30.678000000000001</v>
      </c>
      <c r="D125" s="42">
        <v>14.395</v>
      </c>
      <c r="E125" s="38">
        <v>0</v>
      </c>
      <c r="F125" s="38">
        <v>0</v>
      </c>
      <c r="G125" s="38">
        <v>0</v>
      </c>
      <c r="H125" s="38">
        <v>0</v>
      </c>
      <c r="I125" s="42">
        <v>30.678000000000001</v>
      </c>
      <c r="J125" s="42">
        <v>14.395</v>
      </c>
      <c r="K125" s="38">
        <v>0</v>
      </c>
      <c r="L125" s="38">
        <v>0</v>
      </c>
      <c r="M125" s="38">
        <v>0</v>
      </c>
      <c r="N125" s="38">
        <v>0</v>
      </c>
      <c r="O125" s="38">
        <v>3.9E-2</v>
      </c>
      <c r="P125" s="38">
        <v>0.29099999999999998</v>
      </c>
      <c r="Q125" s="38">
        <v>0</v>
      </c>
      <c r="R125" s="38">
        <v>0</v>
      </c>
      <c r="S125" s="38">
        <v>0</v>
      </c>
      <c r="T125" s="38">
        <v>0</v>
      </c>
      <c r="U125" s="104">
        <v>39</v>
      </c>
      <c r="V125" s="104">
        <v>26</v>
      </c>
      <c r="W125" s="104">
        <v>0</v>
      </c>
      <c r="X125" s="104">
        <v>0</v>
      </c>
      <c r="Y125" s="104">
        <v>0</v>
      </c>
      <c r="Z125" s="104">
        <v>0</v>
      </c>
      <c r="AA125" s="104">
        <f t="shared" ref="AA125" si="299">AG125/U125/12*1000000</f>
        <v>10938.034188034186</v>
      </c>
      <c r="AB125" s="104">
        <f t="shared" ref="AB125" si="300">AH125/V125/12*1000000</f>
        <v>10791.666666666666</v>
      </c>
      <c r="AC125" s="104" t="e">
        <f t="shared" ref="AC125" si="301">AI125/W125/12*1000000</f>
        <v>#DIV/0!</v>
      </c>
      <c r="AD125" s="104" t="e">
        <f t="shared" ref="AD125" si="302">AJ125/X125/12*1000000</f>
        <v>#DIV/0!</v>
      </c>
      <c r="AE125" s="104" t="e">
        <f t="shared" ref="AE125" si="303">AK125/Y125/12*1000000</f>
        <v>#DIV/0!</v>
      </c>
      <c r="AF125" s="104" t="e">
        <f t="shared" ref="AF125" si="304">AL125/Z125/12*1000000</f>
        <v>#DIV/0!</v>
      </c>
      <c r="AG125" s="38">
        <v>5.1189999999999998</v>
      </c>
      <c r="AH125" s="38">
        <v>3.367</v>
      </c>
      <c r="AI125" s="38">
        <v>0</v>
      </c>
      <c r="AJ125" s="38">
        <v>0</v>
      </c>
      <c r="AK125" s="38">
        <v>0</v>
      </c>
      <c r="AL125" s="38">
        <v>0</v>
      </c>
      <c r="AM125" s="46"/>
      <c r="AN125" s="12"/>
      <c r="AO125" s="12"/>
      <c r="AP125" s="12"/>
    </row>
    <row r="126" spans="1:42" ht="15.75">
      <c r="A126" s="36"/>
      <c r="B126" s="41"/>
      <c r="C126" s="42"/>
      <c r="D126" s="42"/>
      <c r="E126" s="38"/>
      <c r="F126" s="38"/>
      <c r="G126" s="38"/>
      <c r="H126" s="38"/>
      <c r="I126" s="42"/>
      <c r="J126" s="42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38"/>
      <c r="AH126" s="38"/>
      <c r="AI126" s="38"/>
      <c r="AJ126" s="38"/>
      <c r="AK126" s="38"/>
      <c r="AL126" s="38"/>
      <c r="AM126" s="46"/>
      <c r="AN126" s="12"/>
      <c r="AO126" s="12"/>
      <c r="AP126" s="12"/>
    </row>
    <row r="127" spans="1:42" ht="15.75">
      <c r="A127" s="102" t="s">
        <v>389</v>
      </c>
      <c r="B127" s="41"/>
      <c r="C127" s="168">
        <v>0</v>
      </c>
      <c r="D127" s="168">
        <v>0</v>
      </c>
      <c r="E127" s="168">
        <v>0</v>
      </c>
      <c r="F127" s="168">
        <v>0</v>
      </c>
      <c r="G127" s="168">
        <v>0</v>
      </c>
      <c r="H127" s="168">
        <v>0</v>
      </c>
      <c r="I127" s="168">
        <v>0</v>
      </c>
      <c r="J127" s="168">
        <v>0</v>
      </c>
      <c r="K127" s="168">
        <v>0</v>
      </c>
      <c r="L127" s="168">
        <v>0</v>
      </c>
      <c r="M127" s="168">
        <v>0</v>
      </c>
      <c r="N127" s="168">
        <v>0</v>
      </c>
      <c r="O127" s="168">
        <v>0</v>
      </c>
      <c r="P127" s="168">
        <v>0</v>
      </c>
      <c r="Q127" s="168">
        <v>0</v>
      </c>
      <c r="R127" s="168">
        <v>0</v>
      </c>
      <c r="S127" s="168">
        <v>0</v>
      </c>
      <c r="T127" s="168">
        <v>0</v>
      </c>
      <c r="U127" s="173">
        <v>0</v>
      </c>
      <c r="V127" s="173">
        <v>0</v>
      </c>
      <c r="W127" s="173">
        <v>0</v>
      </c>
      <c r="X127" s="173">
        <v>0</v>
      </c>
      <c r="Y127" s="173">
        <v>0</v>
      </c>
      <c r="Z127" s="173">
        <v>0</v>
      </c>
      <c r="AA127" s="173">
        <v>0</v>
      </c>
      <c r="AB127" s="173">
        <v>0</v>
      </c>
      <c r="AC127" s="173">
        <v>0</v>
      </c>
      <c r="AD127" s="173">
        <v>0</v>
      </c>
      <c r="AE127" s="173">
        <v>0</v>
      </c>
      <c r="AF127" s="173">
        <v>0</v>
      </c>
      <c r="AG127" s="168">
        <v>0</v>
      </c>
      <c r="AH127" s="168">
        <v>0</v>
      </c>
      <c r="AI127" s="168">
        <v>0</v>
      </c>
      <c r="AJ127" s="168">
        <v>0</v>
      </c>
      <c r="AK127" s="168">
        <v>0</v>
      </c>
      <c r="AL127" s="168">
        <v>0</v>
      </c>
      <c r="AM127" s="46"/>
      <c r="AN127" s="12"/>
      <c r="AO127" s="12"/>
      <c r="AP127" s="12"/>
    </row>
    <row r="128" spans="1:42" ht="15.75">
      <c r="A128" s="36"/>
      <c r="B128" s="36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38"/>
      <c r="AH128" s="38"/>
      <c r="AI128" s="38"/>
      <c r="AJ128" s="38"/>
      <c r="AK128" s="38"/>
      <c r="AL128" s="38"/>
      <c r="AM128" s="46"/>
      <c r="AN128" s="12"/>
      <c r="AO128" s="12"/>
      <c r="AP128" s="12"/>
    </row>
    <row r="129" spans="1:42" ht="52.5" customHeight="1">
      <c r="A129" s="98" t="s">
        <v>391</v>
      </c>
      <c r="B129" s="98"/>
      <c r="C129" s="101">
        <f>C130+C132</f>
        <v>3.9</v>
      </c>
      <c r="D129" s="101">
        <f t="shared" ref="D129:AL129" si="305">D130+D132</f>
        <v>5.3</v>
      </c>
      <c r="E129" s="101">
        <f t="shared" si="305"/>
        <v>4.0999999999999996</v>
      </c>
      <c r="F129" s="101">
        <f t="shared" si="305"/>
        <v>4.3</v>
      </c>
      <c r="G129" s="101">
        <f t="shared" si="305"/>
        <v>4.4000000000000004</v>
      </c>
      <c r="H129" s="101">
        <f t="shared" si="305"/>
        <v>4.5999999999999996</v>
      </c>
      <c r="I129" s="101">
        <f t="shared" si="305"/>
        <v>3.9</v>
      </c>
      <c r="J129" s="101">
        <f t="shared" si="305"/>
        <v>5.3</v>
      </c>
      <c r="K129" s="101">
        <f t="shared" si="305"/>
        <v>4.0999999999999996</v>
      </c>
      <c r="L129" s="101">
        <f t="shared" si="305"/>
        <v>4.3</v>
      </c>
      <c r="M129" s="101">
        <f t="shared" si="305"/>
        <v>4.4000000000000004</v>
      </c>
      <c r="N129" s="101">
        <f t="shared" si="305"/>
        <v>4.5999999999999996</v>
      </c>
      <c r="O129" s="101">
        <f t="shared" si="305"/>
        <v>2</v>
      </c>
      <c r="P129" s="101">
        <f t="shared" si="305"/>
        <v>2</v>
      </c>
      <c r="Q129" s="101">
        <f t="shared" si="305"/>
        <v>0</v>
      </c>
      <c r="R129" s="101">
        <f t="shared" si="305"/>
        <v>0</v>
      </c>
      <c r="S129" s="101">
        <f t="shared" si="305"/>
        <v>0</v>
      </c>
      <c r="T129" s="101">
        <f t="shared" si="305"/>
        <v>0</v>
      </c>
      <c r="U129" s="105">
        <f t="shared" si="305"/>
        <v>9</v>
      </c>
      <c r="V129" s="105">
        <f t="shared" si="305"/>
        <v>9</v>
      </c>
      <c r="W129" s="105">
        <f t="shared" si="305"/>
        <v>9</v>
      </c>
      <c r="X129" s="105">
        <f t="shared" si="305"/>
        <v>9</v>
      </c>
      <c r="Y129" s="105">
        <f t="shared" si="305"/>
        <v>9</v>
      </c>
      <c r="Z129" s="105">
        <f t="shared" si="305"/>
        <v>9</v>
      </c>
      <c r="AA129" s="105">
        <f t="shared" ref="AA129" si="306">AG129/U129/12*1000000</f>
        <v>15111.111111111109</v>
      </c>
      <c r="AB129" s="105">
        <f t="shared" ref="AB129" si="307">AH129/V129/12*1000000</f>
        <v>15944.444444444445</v>
      </c>
      <c r="AC129" s="105">
        <f t="shared" ref="AC129:AC130" si="308">AI129/W129/12*1000000</f>
        <v>15944.444444444445</v>
      </c>
      <c r="AD129" s="105">
        <f t="shared" ref="AD129:AD130" si="309">AJ129/X129/12*1000000</f>
        <v>16185.185185185184</v>
      </c>
      <c r="AE129" s="105">
        <f t="shared" ref="AE129:AE130" si="310">AK129/Y129/12*1000000</f>
        <v>16398.148148148146</v>
      </c>
      <c r="AF129" s="105">
        <f t="shared" ref="AF129:AF130" si="311">AL129/Z129/12*1000000</f>
        <v>16611.111111111109</v>
      </c>
      <c r="AG129" s="101">
        <f t="shared" si="305"/>
        <v>1.6319999999999999</v>
      </c>
      <c r="AH129" s="101">
        <f t="shared" si="305"/>
        <v>1.722</v>
      </c>
      <c r="AI129" s="101">
        <f t="shared" si="305"/>
        <v>1.722</v>
      </c>
      <c r="AJ129" s="101">
        <f t="shared" si="305"/>
        <v>1.748</v>
      </c>
      <c r="AK129" s="101">
        <f t="shared" si="305"/>
        <v>1.7709999999999999</v>
      </c>
      <c r="AL129" s="101">
        <f t="shared" si="305"/>
        <v>1.794</v>
      </c>
      <c r="AM129" s="46"/>
      <c r="AN129" s="12"/>
      <c r="AO129" s="12"/>
      <c r="AP129" s="12"/>
    </row>
    <row r="130" spans="1:42" ht="15.75">
      <c r="A130" s="169" t="s">
        <v>354</v>
      </c>
      <c r="B130" s="102"/>
      <c r="C130" s="57">
        <v>0</v>
      </c>
      <c r="D130" s="57">
        <v>0</v>
      </c>
      <c r="E130" s="57">
        <v>0</v>
      </c>
      <c r="F130" s="57">
        <v>0</v>
      </c>
      <c r="G130" s="57">
        <v>0</v>
      </c>
      <c r="H130" s="57">
        <v>0</v>
      </c>
      <c r="I130" s="57">
        <v>0</v>
      </c>
      <c r="J130" s="57">
        <v>0</v>
      </c>
      <c r="K130" s="57">
        <v>0</v>
      </c>
      <c r="L130" s="57">
        <v>0</v>
      </c>
      <c r="M130" s="57">
        <v>0</v>
      </c>
      <c r="N130" s="57">
        <v>0</v>
      </c>
      <c r="O130" s="57">
        <v>0</v>
      </c>
      <c r="P130" s="57">
        <v>0</v>
      </c>
      <c r="Q130" s="57">
        <f t="shared" ref="Q130:T130" si="312">Q133</f>
        <v>0</v>
      </c>
      <c r="R130" s="57">
        <f t="shared" si="312"/>
        <v>0</v>
      </c>
      <c r="S130" s="57">
        <f t="shared" si="312"/>
        <v>0</v>
      </c>
      <c r="T130" s="57">
        <f t="shared" si="312"/>
        <v>0</v>
      </c>
      <c r="U130" s="122">
        <v>0</v>
      </c>
      <c r="V130" s="122">
        <v>0</v>
      </c>
      <c r="W130" s="122">
        <v>0</v>
      </c>
      <c r="X130" s="122">
        <v>0</v>
      </c>
      <c r="Y130" s="122">
        <v>0</v>
      </c>
      <c r="Z130" s="122">
        <v>0</v>
      </c>
      <c r="AA130" s="122" t="e">
        <f t="shared" ref="AA130:AA132" si="313">AG130/U130/12*1000000</f>
        <v>#DIV/0!</v>
      </c>
      <c r="AB130" s="122" t="e">
        <f t="shared" ref="AB130:AB132" si="314">AH130/V130/12*1000000</f>
        <v>#DIV/0!</v>
      </c>
      <c r="AC130" s="122" t="e">
        <f t="shared" si="308"/>
        <v>#DIV/0!</v>
      </c>
      <c r="AD130" s="122" t="e">
        <f t="shared" si="309"/>
        <v>#DIV/0!</v>
      </c>
      <c r="AE130" s="122" t="e">
        <f t="shared" si="310"/>
        <v>#DIV/0!</v>
      </c>
      <c r="AF130" s="122" t="e">
        <f t="shared" si="311"/>
        <v>#DIV/0!</v>
      </c>
      <c r="AG130" s="57">
        <v>0</v>
      </c>
      <c r="AH130" s="57">
        <v>0</v>
      </c>
      <c r="AI130" s="57">
        <v>0</v>
      </c>
      <c r="AJ130" s="57">
        <v>0</v>
      </c>
      <c r="AK130" s="57">
        <v>0</v>
      </c>
      <c r="AL130" s="57">
        <v>0</v>
      </c>
      <c r="AM130" s="115"/>
      <c r="AN130" s="12"/>
      <c r="AO130" s="12"/>
      <c r="AP130" s="12"/>
    </row>
    <row r="131" spans="1:42" ht="15.75">
      <c r="A131" s="36"/>
      <c r="B131" s="36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38"/>
      <c r="AH131" s="38"/>
      <c r="AI131" s="38"/>
      <c r="AJ131" s="38"/>
      <c r="AK131" s="38"/>
      <c r="AL131" s="38"/>
      <c r="AM131" s="46"/>
      <c r="AN131" s="12"/>
      <c r="AO131" s="12"/>
      <c r="AP131" s="12"/>
    </row>
    <row r="132" spans="1:42" ht="15.75">
      <c r="A132" s="102" t="s">
        <v>389</v>
      </c>
      <c r="B132" s="102"/>
      <c r="C132" s="57">
        <f>C133</f>
        <v>3.9</v>
      </c>
      <c r="D132" s="57">
        <f t="shared" ref="D132:AL132" si="315">D133</f>
        <v>5.3</v>
      </c>
      <c r="E132" s="57">
        <f t="shared" si="315"/>
        <v>4.0999999999999996</v>
      </c>
      <c r="F132" s="57">
        <f t="shared" si="315"/>
        <v>4.3</v>
      </c>
      <c r="G132" s="57">
        <f t="shared" si="315"/>
        <v>4.4000000000000004</v>
      </c>
      <c r="H132" s="57">
        <f t="shared" si="315"/>
        <v>4.5999999999999996</v>
      </c>
      <c r="I132" s="57">
        <f t="shared" si="315"/>
        <v>3.9</v>
      </c>
      <c r="J132" s="57">
        <f t="shared" si="315"/>
        <v>5.3</v>
      </c>
      <c r="K132" s="57">
        <f t="shared" si="315"/>
        <v>4.0999999999999996</v>
      </c>
      <c r="L132" s="57">
        <f t="shared" si="315"/>
        <v>4.3</v>
      </c>
      <c r="M132" s="57">
        <f t="shared" si="315"/>
        <v>4.4000000000000004</v>
      </c>
      <c r="N132" s="57">
        <f t="shared" si="315"/>
        <v>4.5999999999999996</v>
      </c>
      <c r="O132" s="57">
        <f t="shared" si="315"/>
        <v>2</v>
      </c>
      <c r="P132" s="57">
        <f t="shared" si="315"/>
        <v>2</v>
      </c>
      <c r="Q132" s="57">
        <f t="shared" si="315"/>
        <v>0</v>
      </c>
      <c r="R132" s="57">
        <f t="shared" si="315"/>
        <v>0</v>
      </c>
      <c r="S132" s="57">
        <f t="shared" si="315"/>
        <v>0</v>
      </c>
      <c r="T132" s="57">
        <f t="shared" si="315"/>
        <v>0</v>
      </c>
      <c r="U132" s="122">
        <f t="shared" si="315"/>
        <v>9</v>
      </c>
      <c r="V132" s="122">
        <f t="shared" si="315"/>
        <v>9</v>
      </c>
      <c r="W132" s="122">
        <f t="shared" si="315"/>
        <v>9</v>
      </c>
      <c r="X132" s="122">
        <f t="shared" si="315"/>
        <v>9</v>
      </c>
      <c r="Y132" s="122">
        <f t="shared" si="315"/>
        <v>9</v>
      </c>
      <c r="Z132" s="122">
        <f t="shared" si="315"/>
        <v>9</v>
      </c>
      <c r="AA132" s="122">
        <f t="shared" si="313"/>
        <v>15111.111111111109</v>
      </c>
      <c r="AB132" s="122">
        <f t="shared" si="314"/>
        <v>15944.444444444445</v>
      </c>
      <c r="AC132" s="122">
        <f t="shared" ref="AC132" si="316">AI132/W132/12*1000000</f>
        <v>15944.444444444445</v>
      </c>
      <c r="AD132" s="122">
        <f t="shared" ref="AD132" si="317">AJ132/X132/12*1000000</f>
        <v>16185.185185185184</v>
      </c>
      <c r="AE132" s="122">
        <f t="shared" ref="AE132" si="318">AK132/Y132/12*1000000</f>
        <v>16398.148148148146</v>
      </c>
      <c r="AF132" s="122">
        <f t="shared" ref="AF132" si="319">AL132/Z132/12*1000000</f>
        <v>16611.111111111109</v>
      </c>
      <c r="AG132" s="57">
        <f t="shared" si="315"/>
        <v>1.6319999999999999</v>
      </c>
      <c r="AH132" s="57">
        <f t="shared" si="315"/>
        <v>1.722</v>
      </c>
      <c r="AI132" s="57">
        <f t="shared" si="315"/>
        <v>1.722</v>
      </c>
      <c r="AJ132" s="57">
        <f t="shared" si="315"/>
        <v>1.748</v>
      </c>
      <c r="AK132" s="57">
        <f t="shared" si="315"/>
        <v>1.7709999999999999</v>
      </c>
      <c r="AL132" s="57">
        <f t="shared" si="315"/>
        <v>1.794</v>
      </c>
      <c r="AM132" s="46"/>
      <c r="AN132" s="12"/>
      <c r="AO132" s="12"/>
      <c r="AP132" s="12"/>
    </row>
    <row r="133" spans="1:42" ht="15.75">
      <c r="A133" s="41" t="s">
        <v>302</v>
      </c>
      <c r="B133" s="36" t="s">
        <v>358</v>
      </c>
      <c r="C133" s="38">
        <v>3.9</v>
      </c>
      <c r="D133" s="42">
        <v>5.3</v>
      </c>
      <c r="E133" s="38">
        <v>4.0999999999999996</v>
      </c>
      <c r="F133" s="38">
        <v>4.3</v>
      </c>
      <c r="G133" s="38">
        <v>4.4000000000000004</v>
      </c>
      <c r="H133" s="38">
        <v>4.5999999999999996</v>
      </c>
      <c r="I133" s="38">
        <v>3.9</v>
      </c>
      <c r="J133" s="38">
        <v>5.3</v>
      </c>
      <c r="K133" s="38">
        <v>4.0999999999999996</v>
      </c>
      <c r="L133" s="38">
        <v>4.3</v>
      </c>
      <c r="M133" s="38">
        <v>4.4000000000000004</v>
      </c>
      <c r="N133" s="38">
        <v>4.5999999999999996</v>
      </c>
      <c r="O133" s="38">
        <v>2</v>
      </c>
      <c r="P133" s="38">
        <v>2</v>
      </c>
      <c r="Q133" s="38">
        <v>0</v>
      </c>
      <c r="R133" s="38">
        <v>0</v>
      </c>
      <c r="S133" s="38">
        <v>0</v>
      </c>
      <c r="T133" s="38">
        <v>0</v>
      </c>
      <c r="U133" s="104">
        <v>9</v>
      </c>
      <c r="V133" s="104">
        <v>9</v>
      </c>
      <c r="W133" s="104">
        <v>9</v>
      </c>
      <c r="X133" s="104">
        <v>9</v>
      </c>
      <c r="Y133" s="104">
        <v>9</v>
      </c>
      <c r="Z133" s="104">
        <v>9</v>
      </c>
      <c r="AA133" s="104">
        <f t="shared" si="234"/>
        <v>15111.111111111109</v>
      </c>
      <c r="AB133" s="104">
        <f t="shared" si="235"/>
        <v>15944.444444444445</v>
      </c>
      <c r="AC133" s="104">
        <f t="shared" si="236"/>
        <v>15944.444444444445</v>
      </c>
      <c r="AD133" s="104">
        <f t="shared" si="237"/>
        <v>16185.185185185184</v>
      </c>
      <c r="AE133" s="104">
        <f t="shared" si="238"/>
        <v>16398.148148148146</v>
      </c>
      <c r="AF133" s="104">
        <f t="shared" si="239"/>
        <v>16611.111111111109</v>
      </c>
      <c r="AG133" s="38">
        <v>1.6319999999999999</v>
      </c>
      <c r="AH133" s="38">
        <v>1.722</v>
      </c>
      <c r="AI133" s="38">
        <v>1.722</v>
      </c>
      <c r="AJ133" s="38">
        <v>1.748</v>
      </c>
      <c r="AK133" s="38">
        <v>1.7709999999999999</v>
      </c>
      <c r="AL133" s="38">
        <v>1.794</v>
      </c>
      <c r="AM133" s="46"/>
      <c r="AN133" s="12"/>
      <c r="AO133" s="12"/>
      <c r="AP133" s="12"/>
    </row>
    <row r="134" spans="1:42" ht="15.75">
      <c r="A134" s="120"/>
      <c r="B134" s="36"/>
      <c r="C134" s="38"/>
      <c r="D134" s="114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38"/>
      <c r="AH134" s="38"/>
      <c r="AI134" s="38"/>
      <c r="AJ134" s="38"/>
      <c r="AK134" s="38"/>
      <c r="AL134" s="38"/>
      <c r="AM134" s="46"/>
      <c r="AN134" s="12"/>
      <c r="AO134" s="12"/>
      <c r="AP134" s="12"/>
    </row>
    <row r="135" spans="1:42" ht="15.75">
      <c r="A135" s="98" t="s">
        <v>382</v>
      </c>
      <c r="B135" s="98"/>
      <c r="C135" s="101">
        <f>C136+C139</f>
        <v>25.1</v>
      </c>
      <c r="D135" s="101">
        <f t="shared" ref="D135:AL135" si="320">D136+D139</f>
        <v>16.7</v>
      </c>
      <c r="E135" s="101">
        <f t="shared" si="320"/>
        <v>0</v>
      </c>
      <c r="F135" s="101">
        <f t="shared" si="320"/>
        <v>0</v>
      </c>
      <c r="G135" s="101">
        <f t="shared" si="320"/>
        <v>0</v>
      </c>
      <c r="H135" s="101">
        <f t="shared" si="320"/>
        <v>0</v>
      </c>
      <c r="I135" s="101">
        <f t="shared" si="320"/>
        <v>25.1</v>
      </c>
      <c r="J135" s="101">
        <f t="shared" si="320"/>
        <v>18.3</v>
      </c>
      <c r="K135" s="101">
        <f t="shared" si="320"/>
        <v>0</v>
      </c>
      <c r="L135" s="101">
        <f t="shared" si="320"/>
        <v>0</v>
      </c>
      <c r="M135" s="101">
        <f t="shared" si="320"/>
        <v>0</v>
      </c>
      <c r="N135" s="101">
        <f t="shared" si="320"/>
        <v>0</v>
      </c>
      <c r="O135" s="101">
        <f t="shared" si="320"/>
        <v>-10.1</v>
      </c>
      <c r="P135" s="101">
        <f t="shared" si="320"/>
        <v>-7.9</v>
      </c>
      <c r="Q135" s="101">
        <f t="shared" si="320"/>
        <v>0</v>
      </c>
      <c r="R135" s="101">
        <f t="shared" si="320"/>
        <v>0</v>
      </c>
      <c r="S135" s="101">
        <f t="shared" si="320"/>
        <v>0</v>
      </c>
      <c r="T135" s="101">
        <f t="shared" si="320"/>
        <v>0</v>
      </c>
      <c r="U135" s="105">
        <f t="shared" si="320"/>
        <v>24</v>
      </c>
      <c r="V135" s="105">
        <f t="shared" si="320"/>
        <v>25</v>
      </c>
      <c r="W135" s="105">
        <f t="shared" si="320"/>
        <v>0</v>
      </c>
      <c r="X135" s="105">
        <f t="shared" si="320"/>
        <v>0</v>
      </c>
      <c r="Y135" s="105">
        <f t="shared" si="320"/>
        <v>0</v>
      </c>
      <c r="Z135" s="105">
        <f t="shared" si="320"/>
        <v>0</v>
      </c>
      <c r="AA135" s="105">
        <f t="shared" ref="AA135" si="321">AG135/U135/12*1000000</f>
        <v>19444.444444444442</v>
      </c>
      <c r="AB135" s="105">
        <f t="shared" ref="AB135" si="322">AH135/V135/12*1000000</f>
        <v>14666.666666666668</v>
      </c>
      <c r="AC135" s="105" t="e">
        <f t="shared" ref="AC135" si="323">AI135/W135/12*1000000</f>
        <v>#DIV/0!</v>
      </c>
      <c r="AD135" s="105" t="e">
        <f t="shared" ref="AD135" si="324">AJ135/X135/12*1000000</f>
        <v>#DIV/0!</v>
      </c>
      <c r="AE135" s="105" t="e">
        <f t="shared" ref="AE135" si="325">AK135/Y135/12*1000000</f>
        <v>#DIV/0!</v>
      </c>
      <c r="AF135" s="105" t="e">
        <f t="shared" ref="AF135" si="326">AL135/Z135/12*1000000</f>
        <v>#DIV/0!</v>
      </c>
      <c r="AG135" s="101">
        <f t="shared" si="320"/>
        <v>5.6</v>
      </c>
      <c r="AH135" s="101">
        <f t="shared" si="320"/>
        <v>4.4000000000000004</v>
      </c>
      <c r="AI135" s="101">
        <f t="shared" si="320"/>
        <v>0</v>
      </c>
      <c r="AJ135" s="101">
        <f t="shared" si="320"/>
        <v>0</v>
      </c>
      <c r="AK135" s="101">
        <f t="shared" si="320"/>
        <v>0</v>
      </c>
      <c r="AL135" s="101">
        <f t="shared" si="320"/>
        <v>0</v>
      </c>
      <c r="AM135" s="46"/>
      <c r="AN135" s="12"/>
      <c r="AO135" s="12"/>
      <c r="AP135" s="12"/>
    </row>
    <row r="136" spans="1:42" ht="15.75">
      <c r="A136" s="102" t="s">
        <v>354</v>
      </c>
      <c r="B136" s="102"/>
      <c r="C136" s="57">
        <f>C137</f>
        <v>25.1</v>
      </c>
      <c r="D136" s="57">
        <f t="shared" ref="D136:AL136" si="327">D137</f>
        <v>16.7</v>
      </c>
      <c r="E136" s="57">
        <f t="shared" si="327"/>
        <v>0</v>
      </c>
      <c r="F136" s="57">
        <f t="shared" si="327"/>
        <v>0</v>
      </c>
      <c r="G136" s="57">
        <f t="shared" si="327"/>
        <v>0</v>
      </c>
      <c r="H136" s="57">
        <f t="shared" si="327"/>
        <v>0</v>
      </c>
      <c r="I136" s="57">
        <f t="shared" si="327"/>
        <v>25.1</v>
      </c>
      <c r="J136" s="57">
        <f t="shared" si="327"/>
        <v>18.3</v>
      </c>
      <c r="K136" s="57">
        <f t="shared" si="327"/>
        <v>0</v>
      </c>
      <c r="L136" s="57">
        <f t="shared" si="327"/>
        <v>0</v>
      </c>
      <c r="M136" s="57">
        <f t="shared" si="327"/>
        <v>0</v>
      </c>
      <c r="N136" s="57">
        <f t="shared" si="327"/>
        <v>0</v>
      </c>
      <c r="O136" s="57">
        <f t="shared" si="327"/>
        <v>-10.1</v>
      </c>
      <c r="P136" s="57">
        <f t="shared" si="327"/>
        <v>-7.9</v>
      </c>
      <c r="Q136" s="57">
        <f t="shared" si="327"/>
        <v>0</v>
      </c>
      <c r="R136" s="57">
        <f t="shared" si="327"/>
        <v>0</v>
      </c>
      <c r="S136" s="57">
        <f t="shared" si="327"/>
        <v>0</v>
      </c>
      <c r="T136" s="57">
        <f t="shared" si="327"/>
        <v>0</v>
      </c>
      <c r="U136" s="122">
        <f t="shared" si="327"/>
        <v>24</v>
      </c>
      <c r="V136" s="122">
        <f t="shared" si="327"/>
        <v>25</v>
      </c>
      <c r="W136" s="122">
        <f t="shared" si="327"/>
        <v>0</v>
      </c>
      <c r="X136" s="122">
        <f t="shared" si="327"/>
        <v>0</v>
      </c>
      <c r="Y136" s="122">
        <f t="shared" si="327"/>
        <v>0</v>
      </c>
      <c r="Z136" s="122">
        <f t="shared" si="327"/>
        <v>0</v>
      </c>
      <c r="AA136" s="122">
        <f t="shared" si="327"/>
        <v>19444.444444444442</v>
      </c>
      <c r="AB136" s="122">
        <f t="shared" si="327"/>
        <v>14666.666666666668</v>
      </c>
      <c r="AC136" s="122" t="e">
        <f t="shared" si="327"/>
        <v>#DIV/0!</v>
      </c>
      <c r="AD136" s="122" t="e">
        <f t="shared" si="327"/>
        <v>#DIV/0!</v>
      </c>
      <c r="AE136" s="122" t="e">
        <f t="shared" si="327"/>
        <v>#DIV/0!</v>
      </c>
      <c r="AF136" s="122" t="e">
        <f t="shared" si="327"/>
        <v>#DIV/0!</v>
      </c>
      <c r="AG136" s="57">
        <f t="shared" si="327"/>
        <v>5.6</v>
      </c>
      <c r="AH136" s="57">
        <f t="shared" si="327"/>
        <v>4.4000000000000004</v>
      </c>
      <c r="AI136" s="57">
        <f t="shared" si="327"/>
        <v>0</v>
      </c>
      <c r="AJ136" s="57">
        <f t="shared" si="327"/>
        <v>0</v>
      </c>
      <c r="AK136" s="57">
        <f t="shared" si="327"/>
        <v>0</v>
      </c>
      <c r="AL136" s="57">
        <f t="shared" si="327"/>
        <v>0</v>
      </c>
      <c r="AM136" s="46"/>
      <c r="AN136" s="12"/>
      <c r="AO136" s="12"/>
      <c r="AP136" s="12"/>
    </row>
    <row r="137" spans="1:42" ht="15.75">
      <c r="A137" s="36" t="s">
        <v>346</v>
      </c>
      <c r="B137" s="36" t="s">
        <v>343</v>
      </c>
      <c r="C137" s="38">
        <v>25.1</v>
      </c>
      <c r="D137" s="42">
        <v>16.7</v>
      </c>
      <c r="E137" s="38">
        <v>0</v>
      </c>
      <c r="F137" s="38">
        <v>0</v>
      </c>
      <c r="G137" s="38">
        <v>0</v>
      </c>
      <c r="H137" s="38">
        <v>0</v>
      </c>
      <c r="I137" s="38">
        <v>25.1</v>
      </c>
      <c r="J137" s="38">
        <v>18.3</v>
      </c>
      <c r="K137" s="38">
        <v>0</v>
      </c>
      <c r="L137" s="38">
        <v>0</v>
      </c>
      <c r="M137" s="38">
        <v>0</v>
      </c>
      <c r="N137" s="38">
        <v>0</v>
      </c>
      <c r="O137" s="38">
        <v>-10.1</v>
      </c>
      <c r="P137" s="38">
        <v>-7.9</v>
      </c>
      <c r="Q137" s="38">
        <v>0</v>
      </c>
      <c r="R137" s="38">
        <v>0</v>
      </c>
      <c r="S137" s="38">
        <v>0</v>
      </c>
      <c r="T137" s="38">
        <v>0</v>
      </c>
      <c r="U137" s="104">
        <v>24</v>
      </c>
      <c r="V137" s="104">
        <v>25</v>
      </c>
      <c r="W137" s="104">
        <v>0</v>
      </c>
      <c r="X137" s="104">
        <v>0</v>
      </c>
      <c r="Y137" s="104">
        <v>0</v>
      </c>
      <c r="Z137" s="104">
        <v>0</v>
      </c>
      <c r="AA137" s="104">
        <f t="shared" si="234"/>
        <v>19444.444444444442</v>
      </c>
      <c r="AB137" s="104">
        <f t="shared" si="235"/>
        <v>14666.666666666668</v>
      </c>
      <c r="AC137" s="104" t="e">
        <f t="shared" si="236"/>
        <v>#DIV/0!</v>
      </c>
      <c r="AD137" s="104" t="e">
        <f t="shared" si="237"/>
        <v>#DIV/0!</v>
      </c>
      <c r="AE137" s="104" t="e">
        <f t="shared" si="238"/>
        <v>#DIV/0!</v>
      </c>
      <c r="AF137" s="104" t="e">
        <f t="shared" si="239"/>
        <v>#DIV/0!</v>
      </c>
      <c r="AG137" s="38">
        <v>5.6</v>
      </c>
      <c r="AH137" s="38">
        <v>4.4000000000000004</v>
      </c>
      <c r="AI137" s="38">
        <v>0</v>
      </c>
      <c r="AJ137" s="38">
        <v>0</v>
      </c>
      <c r="AK137" s="38">
        <v>0</v>
      </c>
      <c r="AL137" s="38">
        <v>0</v>
      </c>
      <c r="AM137" s="46"/>
      <c r="AN137" s="12"/>
      <c r="AO137" s="12"/>
      <c r="AP137" s="12"/>
    </row>
    <row r="138" spans="1:42" ht="15.75">
      <c r="A138" s="36"/>
      <c r="B138" s="36"/>
      <c r="C138" s="38"/>
      <c r="D138" s="114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38"/>
      <c r="AH138" s="38"/>
      <c r="AI138" s="38"/>
      <c r="AJ138" s="38"/>
      <c r="AK138" s="38"/>
      <c r="AL138" s="38"/>
      <c r="AM138" s="46"/>
      <c r="AN138" s="12"/>
      <c r="AO138" s="12"/>
      <c r="AP138" s="12"/>
    </row>
    <row r="139" spans="1:42" ht="15.75">
      <c r="A139" s="169" t="s">
        <v>389</v>
      </c>
      <c r="B139" s="41"/>
      <c r="C139" s="42">
        <v>0</v>
      </c>
      <c r="D139" s="42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104">
        <v>0</v>
      </c>
      <c r="V139" s="104">
        <v>0</v>
      </c>
      <c r="W139" s="104">
        <v>0</v>
      </c>
      <c r="X139" s="104">
        <v>0</v>
      </c>
      <c r="Y139" s="104">
        <v>0</v>
      </c>
      <c r="Z139" s="104">
        <v>0</v>
      </c>
      <c r="AA139" s="104">
        <v>0</v>
      </c>
      <c r="AB139" s="104">
        <v>0</v>
      </c>
      <c r="AC139" s="104">
        <v>0</v>
      </c>
      <c r="AD139" s="104">
        <v>0</v>
      </c>
      <c r="AE139" s="104">
        <v>0</v>
      </c>
      <c r="AF139" s="104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0</v>
      </c>
      <c r="AL139" s="38">
        <v>0</v>
      </c>
      <c r="AM139" s="115"/>
      <c r="AN139" s="12"/>
      <c r="AO139" s="12"/>
      <c r="AP139" s="12"/>
    </row>
    <row r="140" spans="1:42" ht="15.75">
      <c r="A140" s="120"/>
      <c r="B140" s="36"/>
      <c r="C140" s="38"/>
      <c r="D140" s="114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38"/>
      <c r="AH140" s="38"/>
      <c r="AI140" s="38"/>
      <c r="AJ140" s="38"/>
      <c r="AK140" s="38"/>
      <c r="AL140" s="38"/>
      <c r="AM140" s="46"/>
      <c r="AN140" s="12"/>
      <c r="AO140" s="12"/>
      <c r="AP140" s="12"/>
    </row>
    <row r="141" spans="1:42" ht="54.75" customHeight="1">
      <c r="A141" s="98" t="s">
        <v>241</v>
      </c>
      <c r="B141" s="98"/>
      <c r="C141" s="101">
        <f>C142+C146</f>
        <v>0</v>
      </c>
      <c r="D141" s="101">
        <f t="shared" ref="D141:AL141" si="328">D142+D146</f>
        <v>0</v>
      </c>
      <c r="E141" s="101">
        <f t="shared" si="328"/>
        <v>0</v>
      </c>
      <c r="F141" s="101">
        <f t="shared" si="328"/>
        <v>0</v>
      </c>
      <c r="G141" s="101">
        <f t="shared" si="328"/>
        <v>0</v>
      </c>
      <c r="H141" s="101">
        <f t="shared" si="328"/>
        <v>0</v>
      </c>
      <c r="I141" s="101">
        <f t="shared" si="328"/>
        <v>144.02799999999999</v>
      </c>
      <c r="J141" s="101">
        <f t="shared" si="328"/>
        <v>125.67500000000001</v>
      </c>
      <c r="K141" s="101">
        <f t="shared" si="328"/>
        <v>130.9</v>
      </c>
      <c r="L141" s="101">
        <f t="shared" si="328"/>
        <v>136.066</v>
      </c>
      <c r="M141" s="101">
        <f t="shared" si="328"/>
        <v>141.34500000000003</v>
      </c>
      <c r="N141" s="101">
        <f t="shared" si="328"/>
        <v>146.63799999999998</v>
      </c>
      <c r="O141" s="101">
        <f t="shared" si="328"/>
        <v>-2.2999999999999998</v>
      </c>
      <c r="P141" s="101">
        <f t="shared" si="328"/>
        <v>-3.8</v>
      </c>
      <c r="Q141" s="101">
        <f t="shared" si="328"/>
        <v>0.7350000000000001</v>
      </c>
      <c r="R141" s="101">
        <f t="shared" si="328"/>
        <v>0.89000000000000012</v>
      </c>
      <c r="S141" s="101">
        <f t="shared" si="328"/>
        <v>1.5249999999999999</v>
      </c>
      <c r="T141" s="101">
        <f t="shared" si="328"/>
        <v>1.24</v>
      </c>
      <c r="U141" s="105">
        <f t="shared" si="328"/>
        <v>122</v>
      </c>
      <c r="V141" s="105">
        <f t="shared" si="328"/>
        <v>66</v>
      </c>
      <c r="W141" s="105">
        <f t="shared" si="328"/>
        <v>66</v>
      </c>
      <c r="X141" s="105">
        <f t="shared" si="328"/>
        <v>62</v>
      </c>
      <c r="Y141" s="105">
        <f t="shared" si="328"/>
        <v>64</v>
      </c>
      <c r="Z141" s="105">
        <f t="shared" si="328"/>
        <v>64</v>
      </c>
      <c r="AA141" s="105">
        <f t="shared" ref="AA141" si="329">AG141/U141/12*1000000</f>
        <v>9000</v>
      </c>
      <c r="AB141" s="105">
        <f t="shared" ref="AB141" si="330">AH141/V141/12*1000000</f>
        <v>9207.0707070707067</v>
      </c>
      <c r="AC141" s="105">
        <f t="shared" ref="AC141" si="331">AI141/W141/12*1000000</f>
        <v>11181.818181818184</v>
      </c>
      <c r="AD141" s="105">
        <f t="shared" ref="AD141" si="332">AJ141/X141/12*1000000</f>
        <v>11194.89247311828</v>
      </c>
      <c r="AE141" s="105">
        <f t="shared" ref="AE141" si="333">AK141/Y141/12*1000000</f>
        <v>11445.3125</v>
      </c>
      <c r="AF141" s="105">
        <f t="shared" ref="AF141" si="334">AL141/Z141/12*1000000</f>
        <v>11544.270833333334</v>
      </c>
      <c r="AG141" s="101">
        <f t="shared" si="328"/>
        <v>13.176</v>
      </c>
      <c r="AH141" s="101">
        <f t="shared" si="328"/>
        <v>7.2919999999999998</v>
      </c>
      <c r="AI141" s="101">
        <f t="shared" si="328"/>
        <v>8.8560000000000016</v>
      </c>
      <c r="AJ141" s="101">
        <f t="shared" si="328"/>
        <v>8.3290000000000006</v>
      </c>
      <c r="AK141" s="101">
        <f t="shared" si="328"/>
        <v>8.7900000000000009</v>
      </c>
      <c r="AL141" s="101">
        <f t="shared" si="328"/>
        <v>8.8659999999999997</v>
      </c>
      <c r="AM141" s="46"/>
      <c r="AN141" s="12"/>
      <c r="AO141" s="12"/>
      <c r="AP141" s="12"/>
    </row>
    <row r="142" spans="1:42" ht="15.75">
      <c r="A142" s="102" t="s">
        <v>354</v>
      </c>
      <c r="B142" s="102"/>
      <c r="C142" s="57">
        <f>C143+C144</f>
        <v>0</v>
      </c>
      <c r="D142" s="57">
        <f t="shared" ref="D142:AL142" si="335">D143+D144</f>
        <v>0</v>
      </c>
      <c r="E142" s="57">
        <f t="shared" si="335"/>
        <v>0</v>
      </c>
      <c r="F142" s="57">
        <f t="shared" si="335"/>
        <v>0</v>
      </c>
      <c r="G142" s="57">
        <f t="shared" si="335"/>
        <v>0</v>
      </c>
      <c r="H142" s="57">
        <f t="shared" si="335"/>
        <v>0</v>
      </c>
      <c r="I142" s="57">
        <f t="shared" si="335"/>
        <v>50.4</v>
      </c>
      <c r="J142" s="57">
        <f t="shared" si="335"/>
        <v>32.6</v>
      </c>
      <c r="K142" s="57">
        <f t="shared" si="335"/>
        <v>28.2</v>
      </c>
      <c r="L142" s="57">
        <f t="shared" si="335"/>
        <v>29.466000000000001</v>
      </c>
      <c r="M142" s="57">
        <f t="shared" si="335"/>
        <v>30.545000000000002</v>
      </c>
      <c r="N142" s="57">
        <f t="shared" si="335"/>
        <v>31.738</v>
      </c>
      <c r="O142" s="57">
        <f t="shared" si="335"/>
        <v>-2.2999999999999998</v>
      </c>
      <c r="P142" s="57">
        <f t="shared" si="335"/>
        <v>-3.8</v>
      </c>
      <c r="Q142" s="57">
        <f t="shared" si="335"/>
        <v>0.7350000000000001</v>
      </c>
      <c r="R142" s="57">
        <f t="shared" si="335"/>
        <v>0.89000000000000012</v>
      </c>
      <c r="S142" s="57">
        <f t="shared" si="335"/>
        <v>1.5249999999999999</v>
      </c>
      <c r="T142" s="57">
        <f t="shared" si="335"/>
        <v>1.24</v>
      </c>
      <c r="U142" s="122">
        <f t="shared" si="335"/>
        <v>93</v>
      </c>
      <c r="V142" s="122">
        <f t="shared" si="335"/>
        <v>61</v>
      </c>
      <c r="W142" s="122">
        <f t="shared" si="335"/>
        <v>59</v>
      </c>
      <c r="X142" s="122">
        <f t="shared" si="335"/>
        <v>55</v>
      </c>
      <c r="Y142" s="122">
        <f t="shared" si="335"/>
        <v>57</v>
      </c>
      <c r="Z142" s="122">
        <f t="shared" si="335"/>
        <v>57</v>
      </c>
      <c r="AA142" s="122">
        <f>AG142/U142/12*1000000</f>
        <v>9767.025089605735</v>
      </c>
      <c r="AB142" s="122">
        <f t="shared" ref="AB142" si="336">AH142/V142/12*1000000</f>
        <v>9224.043715846994</v>
      </c>
      <c r="AC142" s="122">
        <f t="shared" ref="AC142" si="337">AI142/W142/12*1000000</f>
        <v>11062.146892655368</v>
      </c>
      <c r="AD142" s="122">
        <f t="shared" ref="AD142" si="338">AJ142/X142/12*1000000</f>
        <v>11036.363636363638</v>
      </c>
      <c r="AE142" s="122">
        <f t="shared" ref="AE142" si="339">AK142/Y142/12*1000000</f>
        <v>11290.935672514621</v>
      </c>
      <c r="AF142" s="122">
        <f t="shared" ref="AF142" si="340">AL142/Z142/12*1000000</f>
        <v>11371.345029239767</v>
      </c>
      <c r="AG142" s="57">
        <f t="shared" si="335"/>
        <v>10.9</v>
      </c>
      <c r="AH142" s="57">
        <f t="shared" si="335"/>
        <v>6.7519999999999998</v>
      </c>
      <c r="AI142" s="57">
        <f t="shared" si="335"/>
        <v>7.8320000000000007</v>
      </c>
      <c r="AJ142" s="57">
        <f t="shared" si="335"/>
        <v>7.2840000000000007</v>
      </c>
      <c r="AK142" s="57">
        <f t="shared" si="335"/>
        <v>7.7230000000000008</v>
      </c>
      <c r="AL142" s="57">
        <f t="shared" si="335"/>
        <v>7.7780000000000005</v>
      </c>
      <c r="AM142" s="46"/>
      <c r="AN142" s="12"/>
      <c r="AO142" s="12"/>
      <c r="AP142" s="12"/>
    </row>
    <row r="143" spans="1:42" ht="146.25" customHeight="1">
      <c r="A143" s="41" t="s">
        <v>303</v>
      </c>
      <c r="B143" s="36" t="s">
        <v>392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25.9</v>
      </c>
      <c r="J143" s="38">
        <v>18</v>
      </c>
      <c r="K143" s="38">
        <v>18.7</v>
      </c>
      <c r="L143" s="38">
        <v>19.5</v>
      </c>
      <c r="M143" s="38">
        <v>20.2</v>
      </c>
      <c r="N143" s="38">
        <v>21</v>
      </c>
      <c r="O143" s="38">
        <v>-3.3</v>
      </c>
      <c r="P143" s="38">
        <v>-2</v>
      </c>
      <c r="Q143" s="38">
        <v>-0.56499999999999995</v>
      </c>
      <c r="R143" s="38">
        <v>-0.21</v>
      </c>
      <c r="S143" s="38">
        <v>0.72499999999999998</v>
      </c>
      <c r="T143" s="38">
        <v>0.84</v>
      </c>
      <c r="U143" s="104">
        <v>62</v>
      </c>
      <c r="V143" s="104">
        <v>39</v>
      </c>
      <c r="W143" s="104">
        <v>37</v>
      </c>
      <c r="X143" s="104">
        <v>37</v>
      </c>
      <c r="Y143" s="104">
        <v>37</v>
      </c>
      <c r="Z143" s="104">
        <v>37</v>
      </c>
      <c r="AA143" s="104">
        <f t="shared" si="235"/>
        <v>9005.3763440860203</v>
      </c>
      <c r="AB143" s="104">
        <f t="shared" si="235"/>
        <v>7478.6324786324785</v>
      </c>
      <c r="AC143" s="104">
        <f t="shared" si="236"/>
        <v>9909.9099099099112</v>
      </c>
      <c r="AD143" s="104">
        <f t="shared" si="237"/>
        <v>9909.9099099099112</v>
      </c>
      <c r="AE143" s="104">
        <f t="shared" si="238"/>
        <v>10090.090090090091</v>
      </c>
      <c r="AF143" s="104">
        <f t="shared" si="239"/>
        <v>10135.135135135135</v>
      </c>
      <c r="AG143" s="38">
        <v>6.7</v>
      </c>
      <c r="AH143" s="38">
        <v>3.5</v>
      </c>
      <c r="AI143" s="38">
        <v>4.4000000000000004</v>
      </c>
      <c r="AJ143" s="38">
        <v>4.4000000000000004</v>
      </c>
      <c r="AK143" s="38">
        <v>4.4800000000000004</v>
      </c>
      <c r="AL143" s="38">
        <v>4.5</v>
      </c>
      <c r="AM143" s="46"/>
      <c r="AN143" s="12"/>
      <c r="AO143" s="12"/>
      <c r="AP143" s="12"/>
    </row>
    <row r="144" spans="1:42" ht="88.5" customHeight="1">
      <c r="A144" s="36" t="s">
        <v>304</v>
      </c>
      <c r="B144" s="36" t="s">
        <v>341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24.5</v>
      </c>
      <c r="J144" s="38">
        <v>14.6</v>
      </c>
      <c r="K144" s="38">
        <v>9.5</v>
      </c>
      <c r="L144" s="38">
        <v>9.9659999999999993</v>
      </c>
      <c r="M144" s="38">
        <v>10.345000000000001</v>
      </c>
      <c r="N144" s="38">
        <v>10.738</v>
      </c>
      <c r="O144" s="38">
        <v>1</v>
      </c>
      <c r="P144" s="38">
        <v>-1.8</v>
      </c>
      <c r="Q144" s="38">
        <v>1.3</v>
      </c>
      <c r="R144" s="38">
        <v>1.1000000000000001</v>
      </c>
      <c r="S144" s="38">
        <v>0.8</v>
      </c>
      <c r="T144" s="38">
        <v>0.4</v>
      </c>
      <c r="U144" s="104">
        <v>31</v>
      </c>
      <c r="V144" s="104">
        <v>22</v>
      </c>
      <c r="W144" s="104">
        <v>22</v>
      </c>
      <c r="X144" s="104">
        <v>18</v>
      </c>
      <c r="Y144" s="104">
        <v>20</v>
      </c>
      <c r="Z144" s="104">
        <v>20</v>
      </c>
      <c r="AA144" s="104">
        <f t="shared" si="234"/>
        <v>11290.322580645163</v>
      </c>
      <c r="AB144" s="104">
        <f t="shared" si="235"/>
        <v>12318.181818181818</v>
      </c>
      <c r="AC144" s="104">
        <f t="shared" si="236"/>
        <v>13000</v>
      </c>
      <c r="AD144" s="104">
        <f t="shared" si="237"/>
        <v>13351.85185185185</v>
      </c>
      <c r="AE144" s="104">
        <f t="shared" si="238"/>
        <v>13512.499999999998</v>
      </c>
      <c r="AF144" s="104">
        <f t="shared" si="239"/>
        <v>13658.333333333334</v>
      </c>
      <c r="AG144" s="38">
        <v>4.2</v>
      </c>
      <c r="AH144" s="38">
        <v>3.2519999999999998</v>
      </c>
      <c r="AI144" s="38">
        <v>3.4319999999999999</v>
      </c>
      <c r="AJ144" s="38">
        <v>2.8839999999999999</v>
      </c>
      <c r="AK144" s="38">
        <v>3.2429999999999999</v>
      </c>
      <c r="AL144" s="38">
        <v>3.278</v>
      </c>
      <c r="AM144" s="46"/>
      <c r="AN144" s="12"/>
      <c r="AO144" s="12"/>
      <c r="AP144" s="12"/>
    </row>
    <row r="145" spans="1:42" ht="15.75">
      <c r="A145" s="36"/>
      <c r="B145" s="36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38"/>
      <c r="AH145" s="38"/>
      <c r="AI145" s="38"/>
      <c r="AJ145" s="38"/>
      <c r="AK145" s="38"/>
      <c r="AL145" s="38"/>
      <c r="AM145" s="46"/>
      <c r="AN145" s="12"/>
      <c r="AO145" s="12"/>
      <c r="AP145" s="12"/>
    </row>
    <row r="146" spans="1:42" ht="15.75">
      <c r="A146" s="102" t="s">
        <v>389</v>
      </c>
      <c r="B146" s="102"/>
      <c r="C146" s="57">
        <f>C147+C148+C149+C150+C151+C152+C153+C154+C155</f>
        <v>0</v>
      </c>
      <c r="D146" s="57">
        <f t="shared" ref="D146:AL146" si="341">D147+D148+D149+D150+D151+D152+D153+D154+D155</f>
        <v>0</v>
      </c>
      <c r="E146" s="57">
        <f t="shared" si="341"/>
        <v>0</v>
      </c>
      <c r="F146" s="57">
        <f t="shared" si="341"/>
        <v>0</v>
      </c>
      <c r="G146" s="57">
        <f t="shared" si="341"/>
        <v>0</v>
      </c>
      <c r="H146" s="57">
        <f t="shared" si="341"/>
        <v>0</v>
      </c>
      <c r="I146" s="57">
        <f t="shared" si="341"/>
        <v>93.628</v>
      </c>
      <c r="J146" s="57">
        <f t="shared" si="341"/>
        <v>93.075000000000003</v>
      </c>
      <c r="K146" s="57">
        <f t="shared" si="341"/>
        <v>102.7</v>
      </c>
      <c r="L146" s="57">
        <f t="shared" si="341"/>
        <v>106.6</v>
      </c>
      <c r="M146" s="57">
        <f t="shared" si="341"/>
        <v>110.80000000000001</v>
      </c>
      <c r="N146" s="57">
        <f t="shared" si="341"/>
        <v>114.89999999999999</v>
      </c>
      <c r="O146" s="57">
        <f t="shared" si="341"/>
        <v>0</v>
      </c>
      <c r="P146" s="57">
        <f t="shared" si="341"/>
        <v>0</v>
      </c>
      <c r="Q146" s="57">
        <f t="shared" si="341"/>
        <v>0</v>
      </c>
      <c r="R146" s="57">
        <f t="shared" si="341"/>
        <v>0</v>
      </c>
      <c r="S146" s="57">
        <f t="shared" si="341"/>
        <v>0</v>
      </c>
      <c r="T146" s="57">
        <f t="shared" si="341"/>
        <v>0</v>
      </c>
      <c r="U146" s="122">
        <f t="shared" si="341"/>
        <v>29</v>
      </c>
      <c r="V146" s="122">
        <f t="shared" si="341"/>
        <v>5</v>
      </c>
      <c r="W146" s="122">
        <f t="shared" si="341"/>
        <v>7</v>
      </c>
      <c r="X146" s="122">
        <f t="shared" si="341"/>
        <v>7</v>
      </c>
      <c r="Y146" s="122">
        <f t="shared" si="341"/>
        <v>7</v>
      </c>
      <c r="Z146" s="122">
        <f t="shared" si="341"/>
        <v>7</v>
      </c>
      <c r="AA146" s="122">
        <f t="shared" ref="AA146" si="342">AG146/U146/12*1000000</f>
        <v>6540.2298850574725</v>
      </c>
      <c r="AB146" s="122">
        <f t="shared" ref="AB146" si="343">AH146/V146/12*1000000</f>
        <v>9000.0000000000018</v>
      </c>
      <c r="AC146" s="122">
        <f t="shared" ref="AC146" si="344">AI146/W146/12*1000000</f>
        <v>12190.476190476191</v>
      </c>
      <c r="AD146" s="122">
        <f t="shared" ref="AD146" si="345">AJ146/X146/12*1000000</f>
        <v>12440.476190476189</v>
      </c>
      <c r="AE146" s="122">
        <f t="shared" ref="AE146" si="346">AK146/Y146/12*1000000</f>
        <v>12702.380952380952</v>
      </c>
      <c r="AF146" s="122">
        <f t="shared" ref="AF146" si="347">AL146/Z146/12*1000000</f>
        <v>12952.380952380952</v>
      </c>
      <c r="AG146" s="57">
        <f t="shared" si="341"/>
        <v>2.2760000000000002</v>
      </c>
      <c r="AH146" s="57">
        <f t="shared" si="341"/>
        <v>0.54</v>
      </c>
      <c r="AI146" s="57">
        <f t="shared" si="341"/>
        <v>1.024</v>
      </c>
      <c r="AJ146" s="57">
        <f t="shared" si="341"/>
        <v>1.0449999999999999</v>
      </c>
      <c r="AK146" s="57">
        <f t="shared" si="341"/>
        <v>1.0670000000000002</v>
      </c>
      <c r="AL146" s="57">
        <f t="shared" si="341"/>
        <v>1.0880000000000001</v>
      </c>
      <c r="AM146" s="46"/>
      <c r="AN146" s="12"/>
      <c r="AO146" s="12"/>
      <c r="AP146" s="12"/>
    </row>
    <row r="147" spans="1:42" ht="40.5" customHeight="1">
      <c r="A147" s="36" t="s">
        <v>305</v>
      </c>
      <c r="B147" s="36" t="s">
        <v>393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4.5999999999999996</v>
      </c>
      <c r="J147" s="38">
        <v>4.7300000000000004</v>
      </c>
      <c r="K147" s="38">
        <v>4.9000000000000004</v>
      </c>
      <c r="L147" s="38">
        <v>5.0999999999999996</v>
      </c>
      <c r="M147" s="38">
        <v>5.3</v>
      </c>
      <c r="N147" s="38">
        <v>5.5</v>
      </c>
      <c r="O147" s="38"/>
      <c r="P147" s="38"/>
      <c r="Q147" s="38"/>
      <c r="R147" s="38"/>
      <c r="S147" s="38"/>
      <c r="T147" s="38"/>
      <c r="U147" s="104">
        <v>5</v>
      </c>
      <c r="V147" s="104">
        <v>2</v>
      </c>
      <c r="W147" s="104">
        <v>2</v>
      </c>
      <c r="X147" s="104">
        <v>2</v>
      </c>
      <c r="Y147" s="104">
        <v>2</v>
      </c>
      <c r="Z147" s="104">
        <v>2</v>
      </c>
      <c r="AA147" s="104">
        <f t="shared" si="234"/>
        <v>9800</v>
      </c>
      <c r="AB147" s="104">
        <f t="shared" si="235"/>
        <v>4166.666666666667</v>
      </c>
      <c r="AC147" s="104">
        <f t="shared" si="236"/>
        <v>11000.000000000002</v>
      </c>
      <c r="AD147" s="104">
        <f t="shared" si="237"/>
        <v>11208.333333333334</v>
      </c>
      <c r="AE147" s="104">
        <f t="shared" si="238"/>
        <v>11458.333333333334</v>
      </c>
      <c r="AF147" s="104">
        <f t="shared" si="239"/>
        <v>11666.666666666668</v>
      </c>
      <c r="AG147" s="38">
        <v>0.58799999999999997</v>
      </c>
      <c r="AH147" s="38">
        <v>0.1</v>
      </c>
      <c r="AI147" s="38">
        <v>0.26400000000000001</v>
      </c>
      <c r="AJ147" s="38">
        <v>0.26900000000000002</v>
      </c>
      <c r="AK147" s="38">
        <v>0.27500000000000002</v>
      </c>
      <c r="AL147" s="38">
        <v>0.28000000000000003</v>
      </c>
      <c r="AM147" s="46"/>
      <c r="AN147" s="12"/>
      <c r="AO147" s="12"/>
      <c r="AP147" s="12"/>
    </row>
    <row r="148" spans="1:42" ht="15.75">
      <c r="A148" s="36" t="s">
        <v>306</v>
      </c>
      <c r="B148" s="36" t="s">
        <v>394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/>
      <c r="P148" s="38"/>
      <c r="Q148" s="38"/>
      <c r="R148" s="38"/>
      <c r="S148" s="38"/>
      <c r="T148" s="38"/>
      <c r="U148" s="104">
        <v>0</v>
      </c>
      <c r="V148" s="104">
        <v>0</v>
      </c>
      <c r="W148" s="104">
        <v>3</v>
      </c>
      <c r="X148" s="104">
        <v>3</v>
      </c>
      <c r="Y148" s="104">
        <v>3</v>
      </c>
      <c r="Z148" s="104">
        <v>3</v>
      </c>
      <c r="AA148" s="104" t="e">
        <f t="shared" si="234"/>
        <v>#DIV/0!</v>
      </c>
      <c r="AB148" s="104" t="e">
        <f t="shared" si="235"/>
        <v>#DIV/0!</v>
      </c>
      <c r="AC148" s="104">
        <f t="shared" si="236"/>
        <v>11000.000000000002</v>
      </c>
      <c r="AD148" s="104">
        <f t="shared" si="237"/>
        <v>11222.222222222224</v>
      </c>
      <c r="AE148" s="104">
        <f t="shared" si="238"/>
        <v>11444.444444444445</v>
      </c>
      <c r="AF148" s="104">
        <f t="shared" si="239"/>
        <v>11666.666666666666</v>
      </c>
      <c r="AG148" s="38">
        <v>0</v>
      </c>
      <c r="AH148" s="38">
        <v>0</v>
      </c>
      <c r="AI148" s="38">
        <v>0.39600000000000002</v>
      </c>
      <c r="AJ148" s="38">
        <v>0.40400000000000003</v>
      </c>
      <c r="AK148" s="38">
        <v>0.41199999999999998</v>
      </c>
      <c r="AL148" s="38">
        <v>0.42</v>
      </c>
      <c r="AM148" s="46"/>
      <c r="AN148" s="12"/>
      <c r="AO148" s="12"/>
      <c r="AP148" s="12"/>
    </row>
    <row r="149" spans="1:42" ht="15.75">
      <c r="A149" s="36" t="s">
        <v>312</v>
      </c>
      <c r="B149" s="36" t="s">
        <v>342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0.95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/>
      <c r="P149" s="38"/>
      <c r="Q149" s="38"/>
      <c r="R149" s="38"/>
      <c r="S149" s="38"/>
      <c r="T149" s="38"/>
      <c r="U149" s="104">
        <v>3</v>
      </c>
      <c r="V149" s="104">
        <v>0</v>
      </c>
      <c r="W149" s="104">
        <v>0</v>
      </c>
      <c r="X149" s="104">
        <v>0</v>
      </c>
      <c r="Y149" s="104">
        <v>0</v>
      </c>
      <c r="Z149" s="104">
        <v>0</v>
      </c>
      <c r="AA149" s="104">
        <f t="shared" si="234"/>
        <v>1388.8888888888889</v>
      </c>
      <c r="AB149" s="104" t="e">
        <f t="shared" si="235"/>
        <v>#DIV/0!</v>
      </c>
      <c r="AC149" s="104" t="e">
        <f t="shared" si="236"/>
        <v>#DIV/0!</v>
      </c>
      <c r="AD149" s="104" t="e">
        <f t="shared" si="237"/>
        <v>#DIV/0!</v>
      </c>
      <c r="AE149" s="104" t="e">
        <f t="shared" si="238"/>
        <v>#DIV/0!</v>
      </c>
      <c r="AF149" s="104" t="e">
        <f t="shared" si="239"/>
        <v>#DIV/0!</v>
      </c>
      <c r="AG149" s="38">
        <v>0.05</v>
      </c>
      <c r="AH149" s="38">
        <v>0</v>
      </c>
      <c r="AI149" s="38">
        <v>0</v>
      </c>
      <c r="AJ149" s="38">
        <v>0</v>
      </c>
      <c r="AK149" s="38">
        <v>0</v>
      </c>
      <c r="AL149" s="38">
        <v>0</v>
      </c>
      <c r="AM149" s="46"/>
      <c r="AN149" s="12"/>
      <c r="AO149" s="12"/>
      <c r="AP149" s="12"/>
    </row>
    <row r="150" spans="1:42" ht="15.75">
      <c r="A150" s="36" t="s">
        <v>313</v>
      </c>
      <c r="B150" s="36" t="s">
        <v>343</v>
      </c>
      <c r="C150" s="38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0.9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/>
      <c r="P150" s="38"/>
      <c r="Q150" s="38"/>
      <c r="R150" s="38"/>
      <c r="S150" s="38"/>
      <c r="T150" s="38"/>
      <c r="U150" s="104">
        <v>4</v>
      </c>
      <c r="V150" s="104">
        <v>0</v>
      </c>
      <c r="W150" s="104">
        <v>0</v>
      </c>
      <c r="X150" s="104">
        <v>0</v>
      </c>
      <c r="Y150" s="104">
        <v>0</v>
      </c>
      <c r="Z150" s="104">
        <v>0</v>
      </c>
      <c r="AA150" s="104">
        <f t="shared" si="234"/>
        <v>2291.6666666666665</v>
      </c>
      <c r="AB150" s="104" t="e">
        <f t="shared" si="235"/>
        <v>#DIV/0!</v>
      </c>
      <c r="AC150" s="104" t="e">
        <f t="shared" si="236"/>
        <v>#DIV/0!</v>
      </c>
      <c r="AD150" s="104" t="e">
        <f t="shared" si="237"/>
        <v>#DIV/0!</v>
      </c>
      <c r="AE150" s="104" t="e">
        <f t="shared" si="238"/>
        <v>#DIV/0!</v>
      </c>
      <c r="AF150" s="104" t="e">
        <f t="shared" si="239"/>
        <v>#DIV/0!</v>
      </c>
      <c r="AG150" s="38">
        <v>0.11</v>
      </c>
      <c r="AH150" s="38">
        <v>0</v>
      </c>
      <c r="AI150" s="38">
        <v>0</v>
      </c>
      <c r="AJ150" s="38">
        <v>0</v>
      </c>
      <c r="AK150" s="38">
        <v>0</v>
      </c>
      <c r="AL150" s="38">
        <v>0</v>
      </c>
      <c r="AM150" s="46"/>
      <c r="AN150" s="12"/>
      <c r="AO150" s="12"/>
      <c r="AP150" s="12"/>
    </row>
    <row r="151" spans="1:42" ht="15.75">
      <c r="A151" s="36" t="s">
        <v>314</v>
      </c>
      <c r="B151" s="36" t="s">
        <v>343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0.74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/>
      <c r="P151" s="38"/>
      <c r="Q151" s="38"/>
      <c r="R151" s="38"/>
      <c r="S151" s="38"/>
      <c r="T151" s="38"/>
      <c r="U151" s="104">
        <v>11</v>
      </c>
      <c r="V151" s="104">
        <v>0</v>
      </c>
      <c r="W151" s="104">
        <v>0</v>
      </c>
      <c r="X151" s="104">
        <v>0</v>
      </c>
      <c r="Y151" s="104">
        <v>0</v>
      </c>
      <c r="Z151" s="104">
        <v>0</v>
      </c>
      <c r="AA151" s="104">
        <f t="shared" si="234"/>
        <v>8333.3333333333339</v>
      </c>
      <c r="AB151" s="104" t="e">
        <f t="shared" si="235"/>
        <v>#DIV/0!</v>
      </c>
      <c r="AC151" s="104" t="e">
        <f t="shared" si="236"/>
        <v>#DIV/0!</v>
      </c>
      <c r="AD151" s="104" t="e">
        <f t="shared" si="237"/>
        <v>#DIV/0!</v>
      </c>
      <c r="AE151" s="104" t="e">
        <f t="shared" si="238"/>
        <v>#DIV/0!</v>
      </c>
      <c r="AF151" s="104" t="e">
        <f t="shared" si="239"/>
        <v>#DIV/0!</v>
      </c>
      <c r="AG151" s="38">
        <v>1.1000000000000001</v>
      </c>
      <c r="AH151" s="38">
        <v>0</v>
      </c>
      <c r="AI151" s="38">
        <v>0</v>
      </c>
      <c r="AJ151" s="38">
        <v>0</v>
      </c>
      <c r="AK151" s="38">
        <v>0</v>
      </c>
      <c r="AL151" s="38">
        <v>0</v>
      </c>
      <c r="AM151" s="46"/>
      <c r="AN151" s="12"/>
      <c r="AO151" s="12"/>
      <c r="AP151" s="12"/>
    </row>
    <row r="152" spans="1:42" ht="15.75">
      <c r="A152" s="36" t="s">
        <v>315</v>
      </c>
      <c r="B152" s="36" t="s">
        <v>344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3.6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/>
      <c r="P152" s="38"/>
      <c r="Q152" s="38"/>
      <c r="R152" s="38"/>
      <c r="S152" s="38"/>
      <c r="T152" s="38"/>
      <c r="U152" s="104">
        <v>2</v>
      </c>
      <c r="V152" s="104">
        <v>0</v>
      </c>
      <c r="W152" s="104">
        <v>0</v>
      </c>
      <c r="X152" s="104">
        <v>0</v>
      </c>
      <c r="Y152" s="104">
        <v>0</v>
      </c>
      <c r="Z152" s="104">
        <v>0</v>
      </c>
      <c r="AA152" s="104">
        <f t="shared" si="234"/>
        <v>1166.6666666666667</v>
      </c>
      <c r="AB152" s="104" t="e">
        <f t="shared" si="235"/>
        <v>#DIV/0!</v>
      </c>
      <c r="AC152" s="104" t="e">
        <f t="shared" si="236"/>
        <v>#DIV/0!</v>
      </c>
      <c r="AD152" s="104" t="e">
        <f t="shared" si="237"/>
        <v>#DIV/0!</v>
      </c>
      <c r="AE152" s="104" t="e">
        <f t="shared" si="238"/>
        <v>#DIV/0!</v>
      </c>
      <c r="AF152" s="104" t="e">
        <f t="shared" si="239"/>
        <v>#DIV/0!</v>
      </c>
      <c r="AG152" s="38">
        <v>2.8000000000000001E-2</v>
      </c>
      <c r="AH152" s="38">
        <v>0</v>
      </c>
      <c r="AI152" s="38">
        <v>0</v>
      </c>
      <c r="AJ152" s="38">
        <v>0</v>
      </c>
      <c r="AK152" s="38">
        <v>0</v>
      </c>
      <c r="AL152" s="38">
        <v>0</v>
      </c>
      <c r="AM152" s="46"/>
      <c r="AN152" s="12"/>
      <c r="AO152" s="12"/>
      <c r="AP152" s="12"/>
    </row>
    <row r="153" spans="1:42" ht="15.75">
      <c r="A153" s="36" t="s">
        <v>307</v>
      </c>
      <c r="B153" s="36" t="s">
        <v>309</v>
      </c>
      <c r="C153" s="38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5.0380000000000003</v>
      </c>
      <c r="J153" s="38">
        <v>5.4450000000000003</v>
      </c>
      <c r="K153" s="38">
        <v>5.6</v>
      </c>
      <c r="L153" s="38">
        <v>5.8</v>
      </c>
      <c r="M153" s="38">
        <v>6.1</v>
      </c>
      <c r="N153" s="38">
        <v>6.3</v>
      </c>
      <c r="O153" s="38"/>
      <c r="P153" s="38"/>
      <c r="Q153" s="38"/>
      <c r="R153" s="38"/>
      <c r="S153" s="38"/>
      <c r="T153" s="38"/>
      <c r="U153" s="104">
        <v>4</v>
      </c>
      <c r="V153" s="104">
        <v>3</v>
      </c>
      <c r="W153" s="104">
        <v>2</v>
      </c>
      <c r="X153" s="104">
        <v>2</v>
      </c>
      <c r="Y153" s="104">
        <v>2</v>
      </c>
      <c r="Z153" s="104">
        <v>2</v>
      </c>
      <c r="AA153" s="104">
        <f t="shared" si="234"/>
        <v>8333.3333333333339</v>
      </c>
      <c r="AB153" s="104">
        <f t="shared" si="235"/>
        <v>12222.222222222223</v>
      </c>
      <c r="AC153" s="104">
        <f t="shared" si="236"/>
        <v>15166.666666666666</v>
      </c>
      <c r="AD153" s="104">
        <f t="shared" si="237"/>
        <v>15500</v>
      </c>
      <c r="AE153" s="104">
        <f t="shared" si="238"/>
        <v>15833.333333333334</v>
      </c>
      <c r="AF153" s="104">
        <f t="shared" si="239"/>
        <v>16166.666666666666</v>
      </c>
      <c r="AG153" s="38">
        <v>0.4</v>
      </c>
      <c r="AH153" s="38">
        <v>0.44</v>
      </c>
      <c r="AI153" s="38">
        <v>0.36399999999999999</v>
      </c>
      <c r="AJ153" s="38">
        <v>0.372</v>
      </c>
      <c r="AK153" s="38">
        <v>0.38</v>
      </c>
      <c r="AL153" s="38">
        <v>0.38800000000000001</v>
      </c>
      <c r="AM153" s="46"/>
      <c r="AN153" s="12"/>
      <c r="AO153" s="12"/>
      <c r="AP153" s="12"/>
    </row>
    <row r="154" spans="1:42" ht="31.5">
      <c r="A154" s="36" t="s">
        <v>289</v>
      </c>
      <c r="B154" s="36" t="s">
        <v>345</v>
      </c>
      <c r="C154" s="38">
        <v>0</v>
      </c>
      <c r="D154" s="38">
        <v>0</v>
      </c>
      <c r="E154" s="38">
        <v>0</v>
      </c>
      <c r="F154" s="38">
        <v>0</v>
      </c>
      <c r="G154" s="38">
        <v>0</v>
      </c>
      <c r="H154" s="38">
        <v>0</v>
      </c>
      <c r="I154" s="38">
        <v>1.7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/>
      <c r="P154" s="38"/>
      <c r="Q154" s="38"/>
      <c r="R154" s="38"/>
      <c r="S154" s="38"/>
      <c r="T154" s="38"/>
      <c r="U154" s="104">
        <v>0</v>
      </c>
      <c r="V154" s="104">
        <v>0</v>
      </c>
      <c r="W154" s="104">
        <v>0</v>
      </c>
      <c r="X154" s="104">
        <v>0</v>
      </c>
      <c r="Y154" s="104">
        <v>0</v>
      </c>
      <c r="Z154" s="104">
        <v>0</v>
      </c>
      <c r="AA154" s="104" t="e">
        <f t="shared" si="234"/>
        <v>#DIV/0!</v>
      </c>
      <c r="AB154" s="104" t="e">
        <f t="shared" si="235"/>
        <v>#DIV/0!</v>
      </c>
      <c r="AC154" s="104" t="e">
        <f t="shared" si="236"/>
        <v>#DIV/0!</v>
      </c>
      <c r="AD154" s="104" t="e">
        <f t="shared" si="237"/>
        <v>#DIV/0!</v>
      </c>
      <c r="AE154" s="104" t="e">
        <f t="shared" si="238"/>
        <v>#DIV/0!</v>
      </c>
      <c r="AF154" s="104" t="e">
        <f t="shared" si="239"/>
        <v>#DIV/0!</v>
      </c>
      <c r="AG154" s="38">
        <v>0</v>
      </c>
      <c r="AH154" s="38">
        <v>0</v>
      </c>
      <c r="AI154" s="38">
        <v>0</v>
      </c>
      <c r="AJ154" s="38">
        <v>0</v>
      </c>
      <c r="AK154" s="38">
        <v>0</v>
      </c>
      <c r="AL154" s="38">
        <v>0</v>
      </c>
      <c r="AM154" s="46"/>
      <c r="AN154" s="12"/>
      <c r="AO154" s="12"/>
      <c r="AP154" s="12"/>
    </row>
    <row r="155" spans="1:42" ht="54" customHeight="1">
      <c r="A155" s="36" t="s">
        <v>349</v>
      </c>
      <c r="B155" s="36" t="s">
        <v>292</v>
      </c>
      <c r="C155" s="38"/>
      <c r="D155" s="38"/>
      <c r="E155" s="38"/>
      <c r="F155" s="38"/>
      <c r="G155" s="38"/>
      <c r="H155" s="38"/>
      <c r="I155" s="38">
        <v>76.099999999999994</v>
      </c>
      <c r="J155" s="38">
        <v>82.9</v>
      </c>
      <c r="K155" s="38">
        <v>92.2</v>
      </c>
      <c r="L155" s="38">
        <v>95.7</v>
      </c>
      <c r="M155" s="38">
        <v>99.4</v>
      </c>
      <c r="N155" s="38">
        <v>103.1</v>
      </c>
      <c r="O155" s="38"/>
      <c r="P155" s="38"/>
      <c r="Q155" s="38"/>
      <c r="R155" s="38"/>
      <c r="S155" s="38"/>
      <c r="T155" s="38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38"/>
      <c r="AH155" s="38"/>
      <c r="AI155" s="38"/>
      <c r="AJ155" s="38"/>
      <c r="AK155" s="38"/>
      <c r="AL155" s="38"/>
      <c r="AM155" s="46"/>
      <c r="AN155" s="12"/>
      <c r="AO155" s="12"/>
      <c r="AP155" s="12"/>
    </row>
    <row r="156" spans="1:42" ht="15.75">
      <c r="A156" s="36"/>
      <c r="B156" s="36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38"/>
      <c r="AH156" s="38"/>
      <c r="AI156" s="38"/>
      <c r="AJ156" s="38"/>
      <c r="AK156" s="38"/>
      <c r="AL156" s="38"/>
      <c r="AM156" s="46"/>
      <c r="AN156" s="12"/>
      <c r="AO156" s="12"/>
      <c r="AP156" s="12"/>
    </row>
    <row r="157" spans="1:42" ht="21.75" customHeight="1">
      <c r="A157" s="98" t="s">
        <v>458</v>
      </c>
      <c r="B157" s="98"/>
      <c r="C157" s="101">
        <f>C158+C161</f>
        <v>45.83</v>
      </c>
      <c r="D157" s="101">
        <f t="shared" ref="D157:AL157" si="348">D158+D161</f>
        <v>27.141999999999999</v>
      </c>
      <c r="E157" s="101">
        <f t="shared" si="348"/>
        <v>0</v>
      </c>
      <c r="F157" s="101">
        <f t="shared" si="348"/>
        <v>0</v>
      </c>
      <c r="G157" s="101">
        <f t="shared" si="348"/>
        <v>0</v>
      </c>
      <c r="H157" s="101">
        <f t="shared" si="348"/>
        <v>0</v>
      </c>
      <c r="I157" s="101">
        <f t="shared" si="348"/>
        <v>61.348999999999997</v>
      </c>
      <c r="J157" s="101">
        <f t="shared" si="348"/>
        <v>38.457999999999998</v>
      </c>
      <c r="K157" s="101">
        <f t="shared" si="348"/>
        <v>0</v>
      </c>
      <c r="L157" s="101">
        <f t="shared" si="348"/>
        <v>0</v>
      </c>
      <c r="M157" s="101">
        <f t="shared" si="348"/>
        <v>0</v>
      </c>
      <c r="N157" s="101">
        <f t="shared" si="348"/>
        <v>0</v>
      </c>
      <c r="O157" s="101">
        <f t="shared" si="348"/>
        <v>2.7309999999999999</v>
      </c>
      <c r="P157" s="101">
        <f t="shared" si="348"/>
        <v>2.1840000000000002</v>
      </c>
      <c r="Q157" s="101">
        <f t="shared" si="348"/>
        <v>0</v>
      </c>
      <c r="R157" s="101">
        <f t="shared" si="348"/>
        <v>0</v>
      </c>
      <c r="S157" s="101">
        <f t="shared" si="348"/>
        <v>0</v>
      </c>
      <c r="T157" s="101">
        <f t="shared" si="348"/>
        <v>0</v>
      </c>
      <c r="U157" s="105">
        <f t="shared" si="348"/>
        <v>37</v>
      </c>
      <c r="V157" s="105">
        <f t="shared" si="348"/>
        <v>32</v>
      </c>
      <c r="W157" s="105">
        <f t="shared" si="348"/>
        <v>0</v>
      </c>
      <c r="X157" s="105">
        <f t="shared" si="348"/>
        <v>0</v>
      </c>
      <c r="Y157" s="105">
        <f t="shared" si="348"/>
        <v>0</v>
      </c>
      <c r="Z157" s="105">
        <f t="shared" si="348"/>
        <v>0</v>
      </c>
      <c r="AA157" s="105">
        <f t="shared" si="348"/>
        <v>7002.2522522522513</v>
      </c>
      <c r="AB157" s="105">
        <f t="shared" si="348"/>
        <v>8752.6041666666679</v>
      </c>
      <c r="AC157" s="105" t="e">
        <f t="shared" si="348"/>
        <v>#DIV/0!</v>
      </c>
      <c r="AD157" s="105" t="e">
        <f t="shared" si="348"/>
        <v>#DIV/0!</v>
      </c>
      <c r="AE157" s="105" t="e">
        <f t="shared" si="348"/>
        <v>#DIV/0!</v>
      </c>
      <c r="AF157" s="105" t="e">
        <f t="shared" si="348"/>
        <v>#DIV/0!</v>
      </c>
      <c r="AG157" s="101">
        <f t="shared" si="348"/>
        <v>3.109</v>
      </c>
      <c r="AH157" s="101">
        <f t="shared" si="348"/>
        <v>3.3610000000000002</v>
      </c>
      <c r="AI157" s="101">
        <f t="shared" si="348"/>
        <v>0</v>
      </c>
      <c r="AJ157" s="101">
        <f t="shared" si="348"/>
        <v>0</v>
      </c>
      <c r="AK157" s="101">
        <f t="shared" si="348"/>
        <v>0</v>
      </c>
      <c r="AL157" s="101">
        <f t="shared" si="348"/>
        <v>0</v>
      </c>
      <c r="AM157" s="46"/>
      <c r="AN157" s="12"/>
      <c r="AO157" s="12"/>
      <c r="AP157" s="12"/>
    </row>
    <row r="158" spans="1:42" ht="19.5" customHeight="1">
      <c r="A158" s="102" t="s">
        <v>354</v>
      </c>
      <c r="B158" s="102"/>
      <c r="C158" s="57">
        <f>C159</f>
        <v>45.83</v>
      </c>
      <c r="D158" s="57">
        <f t="shared" ref="D158:Z158" si="349">D159</f>
        <v>27.141999999999999</v>
      </c>
      <c r="E158" s="57">
        <f t="shared" si="349"/>
        <v>0</v>
      </c>
      <c r="F158" s="57">
        <f t="shared" si="349"/>
        <v>0</v>
      </c>
      <c r="G158" s="57">
        <f t="shared" si="349"/>
        <v>0</v>
      </c>
      <c r="H158" s="57">
        <f t="shared" si="349"/>
        <v>0</v>
      </c>
      <c r="I158" s="57">
        <f t="shared" si="349"/>
        <v>61.348999999999997</v>
      </c>
      <c r="J158" s="57">
        <f t="shared" si="349"/>
        <v>38.457999999999998</v>
      </c>
      <c r="K158" s="57">
        <f t="shared" si="349"/>
        <v>0</v>
      </c>
      <c r="L158" s="57">
        <f t="shared" si="349"/>
        <v>0</v>
      </c>
      <c r="M158" s="57">
        <f t="shared" si="349"/>
        <v>0</v>
      </c>
      <c r="N158" s="57">
        <f t="shared" si="349"/>
        <v>0</v>
      </c>
      <c r="O158" s="57">
        <f t="shared" si="349"/>
        <v>2.7309999999999999</v>
      </c>
      <c r="P158" s="57">
        <f t="shared" si="349"/>
        <v>2.1840000000000002</v>
      </c>
      <c r="Q158" s="57">
        <f t="shared" si="349"/>
        <v>0</v>
      </c>
      <c r="R158" s="57">
        <f t="shared" si="349"/>
        <v>0</v>
      </c>
      <c r="S158" s="57">
        <f t="shared" si="349"/>
        <v>0</v>
      </c>
      <c r="T158" s="57">
        <f t="shared" si="349"/>
        <v>0</v>
      </c>
      <c r="U158" s="122">
        <f t="shared" si="349"/>
        <v>37</v>
      </c>
      <c r="V158" s="122">
        <f t="shared" si="349"/>
        <v>32</v>
      </c>
      <c r="W158" s="122">
        <f t="shared" si="349"/>
        <v>0</v>
      </c>
      <c r="X158" s="122">
        <f t="shared" si="349"/>
        <v>0</v>
      </c>
      <c r="Y158" s="122">
        <f t="shared" si="349"/>
        <v>0</v>
      </c>
      <c r="Z158" s="122">
        <f t="shared" si="349"/>
        <v>0</v>
      </c>
      <c r="AA158" s="122">
        <f t="shared" ref="AA158:AA159" si="350">AG158/U158/12*1000000</f>
        <v>7002.2522522522513</v>
      </c>
      <c r="AB158" s="122">
        <f t="shared" ref="AB158:AB159" si="351">AH158/V158/12*1000000</f>
        <v>8752.6041666666679</v>
      </c>
      <c r="AC158" s="122" t="e">
        <f t="shared" ref="AC158:AC159" si="352">AI158/W158/12*1000000</f>
        <v>#DIV/0!</v>
      </c>
      <c r="AD158" s="122" t="e">
        <f t="shared" ref="AD158:AD159" si="353">AJ158/X158/12*1000000</f>
        <v>#DIV/0!</v>
      </c>
      <c r="AE158" s="122" t="e">
        <f t="shared" ref="AE158:AE159" si="354">AK158/Y158/12*1000000</f>
        <v>#DIV/0!</v>
      </c>
      <c r="AF158" s="122" t="e">
        <f t="shared" ref="AF158:AF159" si="355">AL158/Z158/12*1000000</f>
        <v>#DIV/0!</v>
      </c>
      <c r="AG158" s="57">
        <f t="shared" ref="AG158" si="356">AG159</f>
        <v>3.109</v>
      </c>
      <c r="AH158" s="57">
        <f t="shared" ref="AH158" si="357">AH159</f>
        <v>3.3610000000000002</v>
      </c>
      <c r="AI158" s="57">
        <f t="shared" ref="AI158" si="358">AI159</f>
        <v>0</v>
      </c>
      <c r="AJ158" s="57">
        <f t="shared" ref="AJ158" si="359">AJ159</f>
        <v>0</v>
      </c>
      <c r="AK158" s="57">
        <f t="shared" ref="AK158" si="360">AK159</f>
        <v>0</v>
      </c>
      <c r="AL158" s="57">
        <f t="shared" ref="AL158" si="361">AL159</f>
        <v>0</v>
      </c>
      <c r="AM158" s="46"/>
      <c r="AN158" s="12"/>
      <c r="AO158" s="12"/>
      <c r="AP158" s="12"/>
    </row>
    <row r="159" spans="1:42" ht="31.5">
      <c r="A159" s="36" t="s">
        <v>409</v>
      </c>
      <c r="B159" s="36" t="s">
        <v>360</v>
      </c>
      <c r="C159" s="38">
        <v>45.83</v>
      </c>
      <c r="D159" s="38">
        <v>27.141999999999999</v>
      </c>
      <c r="E159" s="38">
        <v>0</v>
      </c>
      <c r="F159" s="38">
        <v>0</v>
      </c>
      <c r="G159" s="38">
        <v>0</v>
      </c>
      <c r="H159" s="38">
        <v>0</v>
      </c>
      <c r="I159" s="38">
        <v>61.348999999999997</v>
      </c>
      <c r="J159" s="38">
        <v>38.457999999999998</v>
      </c>
      <c r="K159" s="38">
        <v>0</v>
      </c>
      <c r="L159" s="38">
        <v>0</v>
      </c>
      <c r="M159" s="38">
        <v>0</v>
      </c>
      <c r="N159" s="38">
        <v>0</v>
      </c>
      <c r="O159" s="38">
        <v>2.7309999999999999</v>
      </c>
      <c r="P159" s="38">
        <v>2.1840000000000002</v>
      </c>
      <c r="Q159" s="38">
        <v>0</v>
      </c>
      <c r="R159" s="38">
        <v>0</v>
      </c>
      <c r="S159" s="38">
        <v>0</v>
      </c>
      <c r="T159" s="38">
        <v>0</v>
      </c>
      <c r="U159" s="104">
        <v>37</v>
      </c>
      <c r="V159" s="104">
        <v>32</v>
      </c>
      <c r="W159" s="104">
        <v>0</v>
      </c>
      <c r="X159" s="104">
        <v>0</v>
      </c>
      <c r="Y159" s="104">
        <v>0</v>
      </c>
      <c r="Z159" s="104">
        <v>0</v>
      </c>
      <c r="AA159" s="104">
        <f t="shared" si="350"/>
        <v>7002.2522522522513</v>
      </c>
      <c r="AB159" s="104">
        <f t="shared" si="351"/>
        <v>8752.6041666666679</v>
      </c>
      <c r="AC159" s="104" t="e">
        <f t="shared" si="352"/>
        <v>#DIV/0!</v>
      </c>
      <c r="AD159" s="104" t="e">
        <f t="shared" si="353"/>
        <v>#DIV/0!</v>
      </c>
      <c r="AE159" s="104" t="e">
        <f t="shared" si="354"/>
        <v>#DIV/0!</v>
      </c>
      <c r="AF159" s="104" t="e">
        <f t="shared" si="355"/>
        <v>#DIV/0!</v>
      </c>
      <c r="AG159" s="38">
        <v>3.109</v>
      </c>
      <c r="AH159" s="38">
        <v>3.3610000000000002</v>
      </c>
      <c r="AI159" s="38">
        <v>0</v>
      </c>
      <c r="AJ159" s="38">
        <v>0</v>
      </c>
      <c r="AK159" s="38">
        <v>0</v>
      </c>
      <c r="AL159" s="38">
        <v>0</v>
      </c>
      <c r="AM159" s="46"/>
      <c r="AN159" s="12"/>
      <c r="AO159" s="12"/>
      <c r="AP159" s="12"/>
    </row>
    <row r="160" spans="1:42" ht="15.75">
      <c r="A160" s="36"/>
      <c r="B160" s="36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38"/>
      <c r="AH160" s="38"/>
      <c r="AI160" s="38"/>
      <c r="AJ160" s="38"/>
      <c r="AK160" s="38"/>
      <c r="AL160" s="38"/>
      <c r="AM160" s="46"/>
      <c r="AN160" s="12"/>
      <c r="AO160" s="12"/>
      <c r="AP160" s="12"/>
    </row>
    <row r="161" spans="1:42" ht="15.75">
      <c r="A161" s="102" t="s">
        <v>389</v>
      </c>
      <c r="B161" s="102"/>
      <c r="C161" s="57">
        <v>0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57">
        <v>0</v>
      </c>
      <c r="M161" s="57">
        <v>0</v>
      </c>
      <c r="N161" s="57">
        <v>0</v>
      </c>
      <c r="O161" s="57">
        <v>0</v>
      </c>
      <c r="P161" s="57">
        <v>0</v>
      </c>
      <c r="Q161" s="57">
        <v>0</v>
      </c>
      <c r="R161" s="57">
        <v>0</v>
      </c>
      <c r="S161" s="57">
        <v>0</v>
      </c>
      <c r="T161" s="57">
        <v>0</v>
      </c>
      <c r="U161" s="122">
        <v>0</v>
      </c>
      <c r="V161" s="122">
        <v>0</v>
      </c>
      <c r="W161" s="122">
        <v>0</v>
      </c>
      <c r="X161" s="122">
        <v>0</v>
      </c>
      <c r="Y161" s="122">
        <v>0</v>
      </c>
      <c r="Z161" s="122">
        <v>0</v>
      </c>
      <c r="AA161" s="122">
        <v>0</v>
      </c>
      <c r="AB161" s="122">
        <v>0</v>
      </c>
      <c r="AC161" s="122">
        <v>0</v>
      </c>
      <c r="AD161" s="122">
        <v>0</v>
      </c>
      <c r="AE161" s="122">
        <v>0</v>
      </c>
      <c r="AF161" s="122">
        <v>0</v>
      </c>
      <c r="AG161" s="57">
        <v>0</v>
      </c>
      <c r="AH161" s="57">
        <v>0</v>
      </c>
      <c r="AI161" s="57">
        <v>0</v>
      </c>
      <c r="AJ161" s="57">
        <v>0</v>
      </c>
      <c r="AK161" s="57">
        <v>0</v>
      </c>
      <c r="AL161" s="57">
        <v>0</v>
      </c>
      <c r="AM161" s="46"/>
      <c r="AN161" s="12"/>
      <c r="AO161" s="12"/>
      <c r="AP161" s="12"/>
    </row>
    <row r="162" spans="1:42" ht="15.75">
      <c r="A162" s="36"/>
      <c r="B162" s="36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38"/>
      <c r="AH162" s="38"/>
      <c r="AI162" s="38"/>
      <c r="AJ162" s="38"/>
      <c r="AK162" s="38"/>
      <c r="AL162" s="38"/>
      <c r="AM162" s="46"/>
      <c r="AN162" s="12"/>
      <c r="AO162" s="12"/>
      <c r="AP162" s="12"/>
    </row>
    <row r="163" spans="1:42" ht="31.5">
      <c r="A163" s="98" t="s">
        <v>395</v>
      </c>
      <c r="B163" s="98"/>
      <c r="C163" s="101">
        <f>C164+C166</f>
        <v>3.3</v>
      </c>
      <c r="D163" s="101">
        <f t="shared" ref="D163:AL163" si="362">D164+D166</f>
        <v>3.3</v>
      </c>
      <c r="E163" s="101">
        <f t="shared" si="362"/>
        <v>3.5</v>
      </c>
      <c r="F163" s="101">
        <f t="shared" si="362"/>
        <v>3.7</v>
      </c>
      <c r="G163" s="101">
        <f t="shared" si="362"/>
        <v>3.8</v>
      </c>
      <c r="H163" s="101">
        <f t="shared" si="362"/>
        <v>3.8</v>
      </c>
      <c r="I163" s="101">
        <f t="shared" si="362"/>
        <v>3</v>
      </c>
      <c r="J163" s="101">
        <f t="shared" si="362"/>
        <v>3.1</v>
      </c>
      <c r="K163" s="101">
        <f t="shared" si="362"/>
        <v>3.2</v>
      </c>
      <c r="L163" s="101">
        <f t="shared" si="362"/>
        <v>3.4</v>
      </c>
      <c r="M163" s="101">
        <f t="shared" si="362"/>
        <v>3.5</v>
      </c>
      <c r="N163" s="101">
        <f t="shared" si="362"/>
        <v>3.7</v>
      </c>
      <c r="O163" s="101">
        <f t="shared" si="362"/>
        <v>0.76100000000000001</v>
      </c>
      <c r="P163" s="101">
        <f t="shared" si="362"/>
        <v>0.441</v>
      </c>
      <c r="Q163" s="101">
        <f t="shared" si="362"/>
        <v>0.4</v>
      </c>
      <c r="R163" s="101">
        <f t="shared" si="362"/>
        <v>0.4</v>
      </c>
      <c r="S163" s="101">
        <f t="shared" si="362"/>
        <v>0.4</v>
      </c>
      <c r="T163" s="101">
        <f t="shared" si="362"/>
        <v>0.4</v>
      </c>
      <c r="U163" s="105">
        <f t="shared" si="362"/>
        <v>11</v>
      </c>
      <c r="V163" s="105">
        <f t="shared" si="362"/>
        <v>12</v>
      </c>
      <c r="W163" s="105">
        <f t="shared" si="362"/>
        <v>12</v>
      </c>
      <c r="X163" s="105">
        <f t="shared" si="362"/>
        <v>12</v>
      </c>
      <c r="Y163" s="105">
        <f t="shared" si="362"/>
        <v>12</v>
      </c>
      <c r="Z163" s="105">
        <f t="shared" si="362"/>
        <v>12</v>
      </c>
      <c r="AA163" s="105">
        <f t="shared" ref="AA163" si="363">AG163/U163/12*1000000</f>
        <v>13636.363636363636</v>
      </c>
      <c r="AB163" s="105">
        <f t="shared" ref="AB163" si="364">AH163/V163/12*1000000</f>
        <v>13888.888888888889</v>
      </c>
      <c r="AC163" s="105">
        <f t="shared" ref="AC163" si="365">AI163/W163/12*1000000</f>
        <v>13888.888888888889</v>
      </c>
      <c r="AD163" s="105">
        <f t="shared" ref="AD163" si="366">AJ163/X163/12*1000000</f>
        <v>14527.777777777779</v>
      </c>
      <c r="AE163" s="105">
        <f t="shared" ref="AE163" si="367">AK163/Y163/12*1000000</f>
        <v>15194.444444444447</v>
      </c>
      <c r="AF163" s="105">
        <f t="shared" ref="AF163" si="368">AL163/Z163/12*1000000</f>
        <v>15888.888888888887</v>
      </c>
      <c r="AG163" s="101">
        <f t="shared" si="362"/>
        <v>1.8</v>
      </c>
      <c r="AH163" s="101">
        <f t="shared" si="362"/>
        <v>2</v>
      </c>
      <c r="AI163" s="101">
        <f t="shared" si="362"/>
        <v>2</v>
      </c>
      <c r="AJ163" s="101">
        <f t="shared" si="362"/>
        <v>2.0920000000000001</v>
      </c>
      <c r="AK163" s="101">
        <f t="shared" si="362"/>
        <v>2.1880000000000002</v>
      </c>
      <c r="AL163" s="101">
        <f t="shared" si="362"/>
        <v>2.2879999999999998</v>
      </c>
      <c r="AM163" s="46"/>
      <c r="AN163" s="12"/>
      <c r="AO163" s="12"/>
      <c r="AP163" s="12"/>
    </row>
    <row r="164" spans="1:42" ht="15.75">
      <c r="A164" s="169" t="s">
        <v>354</v>
      </c>
      <c r="B164" s="102"/>
      <c r="C164" s="57">
        <v>0</v>
      </c>
      <c r="D164" s="57">
        <v>0</v>
      </c>
      <c r="E164" s="57">
        <v>0</v>
      </c>
      <c r="F164" s="57">
        <v>0</v>
      </c>
      <c r="G164" s="57">
        <v>0</v>
      </c>
      <c r="H164" s="57">
        <v>0</v>
      </c>
      <c r="I164" s="57">
        <v>0</v>
      </c>
      <c r="J164" s="57">
        <v>0</v>
      </c>
      <c r="K164" s="57">
        <v>0</v>
      </c>
      <c r="L164" s="57">
        <v>0</v>
      </c>
      <c r="M164" s="57">
        <v>0</v>
      </c>
      <c r="N164" s="57">
        <v>0</v>
      </c>
      <c r="O164" s="57">
        <v>0</v>
      </c>
      <c r="P164" s="57">
        <v>0</v>
      </c>
      <c r="Q164" s="57">
        <v>0</v>
      </c>
      <c r="R164" s="57">
        <v>0</v>
      </c>
      <c r="S164" s="57">
        <v>0</v>
      </c>
      <c r="T164" s="57">
        <v>0</v>
      </c>
      <c r="U164" s="122">
        <v>0</v>
      </c>
      <c r="V164" s="122">
        <v>0</v>
      </c>
      <c r="W164" s="122">
        <v>0</v>
      </c>
      <c r="X164" s="122">
        <v>0</v>
      </c>
      <c r="Y164" s="122">
        <v>0</v>
      </c>
      <c r="Z164" s="122">
        <v>0</v>
      </c>
      <c r="AA164" s="122">
        <v>0</v>
      </c>
      <c r="AB164" s="122">
        <v>0</v>
      </c>
      <c r="AC164" s="122">
        <v>0</v>
      </c>
      <c r="AD164" s="122">
        <v>0</v>
      </c>
      <c r="AE164" s="122">
        <v>0</v>
      </c>
      <c r="AF164" s="122">
        <v>0</v>
      </c>
      <c r="AG164" s="57">
        <v>0</v>
      </c>
      <c r="AH164" s="57">
        <v>0</v>
      </c>
      <c r="AI164" s="57">
        <v>0</v>
      </c>
      <c r="AJ164" s="57">
        <v>0</v>
      </c>
      <c r="AK164" s="57">
        <v>0</v>
      </c>
      <c r="AL164" s="57">
        <v>0</v>
      </c>
      <c r="AM164" s="115"/>
      <c r="AN164" s="12"/>
      <c r="AO164" s="12"/>
      <c r="AP164" s="12"/>
    </row>
    <row r="165" spans="1:42" ht="15.75">
      <c r="A165" s="102"/>
      <c r="B165" s="36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38"/>
      <c r="AH165" s="38"/>
      <c r="AI165" s="38"/>
      <c r="AJ165" s="38"/>
      <c r="AK165" s="38"/>
      <c r="AL165" s="38"/>
      <c r="AM165" s="46"/>
      <c r="AN165" s="12"/>
      <c r="AO165" s="12"/>
      <c r="AP165" s="12"/>
    </row>
    <row r="166" spans="1:42" ht="15.75">
      <c r="A166" s="102" t="s">
        <v>389</v>
      </c>
      <c r="B166" s="102"/>
      <c r="C166" s="57">
        <f>C167</f>
        <v>3.3</v>
      </c>
      <c r="D166" s="57">
        <f t="shared" ref="D166:AL166" si="369">D167</f>
        <v>3.3</v>
      </c>
      <c r="E166" s="57">
        <f t="shared" si="369"/>
        <v>3.5</v>
      </c>
      <c r="F166" s="57">
        <f t="shared" si="369"/>
        <v>3.7</v>
      </c>
      <c r="G166" s="57">
        <f t="shared" si="369"/>
        <v>3.8</v>
      </c>
      <c r="H166" s="57">
        <f t="shared" si="369"/>
        <v>3.8</v>
      </c>
      <c r="I166" s="57">
        <f t="shared" si="369"/>
        <v>3</v>
      </c>
      <c r="J166" s="57">
        <f t="shared" si="369"/>
        <v>3.1</v>
      </c>
      <c r="K166" s="57">
        <f t="shared" si="369"/>
        <v>3.2</v>
      </c>
      <c r="L166" s="57">
        <f t="shared" si="369"/>
        <v>3.4</v>
      </c>
      <c r="M166" s="57">
        <f t="shared" si="369"/>
        <v>3.5</v>
      </c>
      <c r="N166" s="57">
        <f t="shared" si="369"/>
        <v>3.7</v>
      </c>
      <c r="O166" s="57">
        <f t="shared" si="369"/>
        <v>0.76100000000000001</v>
      </c>
      <c r="P166" s="57">
        <f t="shared" si="369"/>
        <v>0.441</v>
      </c>
      <c r="Q166" s="57">
        <f t="shared" si="369"/>
        <v>0.4</v>
      </c>
      <c r="R166" s="57">
        <f t="shared" si="369"/>
        <v>0.4</v>
      </c>
      <c r="S166" s="57">
        <f t="shared" si="369"/>
        <v>0.4</v>
      </c>
      <c r="T166" s="57">
        <f t="shared" si="369"/>
        <v>0.4</v>
      </c>
      <c r="U166" s="122">
        <f t="shared" si="369"/>
        <v>11</v>
      </c>
      <c r="V166" s="122">
        <f t="shared" si="369"/>
        <v>12</v>
      </c>
      <c r="W166" s="122">
        <f t="shared" si="369"/>
        <v>12</v>
      </c>
      <c r="X166" s="122">
        <f t="shared" si="369"/>
        <v>12</v>
      </c>
      <c r="Y166" s="122">
        <f t="shared" si="369"/>
        <v>12</v>
      </c>
      <c r="Z166" s="122">
        <f t="shared" si="369"/>
        <v>12</v>
      </c>
      <c r="AA166" s="122">
        <f t="shared" ref="AA166" si="370">AG166/U166/12*1000000</f>
        <v>13636.363636363636</v>
      </c>
      <c r="AB166" s="122">
        <f t="shared" ref="AB166" si="371">AH166/V166/12*1000000</f>
        <v>13888.888888888889</v>
      </c>
      <c r="AC166" s="122">
        <f t="shared" ref="AC166" si="372">AI166/W166/12*1000000</f>
        <v>13888.888888888889</v>
      </c>
      <c r="AD166" s="122">
        <f t="shared" ref="AD166" si="373">AJ166/X166/12*1000000</f>
        <v>14527.777777777779</v>
      </c>
      <c r="AE166" s="122">
        <f t="shared" ref="AE166" si="374">AK166/Y166/12*1000000</f>
        <v>15194.444444444447</v>
      </c>
      <c r="AF166" s="122">
        <f t="shared" ref="AF166" si="375">AL166/Z166/12*1000000</f>
        <v>15888.888888888887</v>
      </c>
      <c r="AG166" s="57">
        <f t="shared" si="369"/>
        <v>1.8</v>
      </c>
      <c r="AH166" s="57">
        <f t="shared" si="369"/>
        <v>2</v>
      </c>
      <c r="AI166" s="57">
        <f t="shared" si="369"/>
        <v>2</v>
      </c>
      <c r="AJ166" s="57">
        <f t="shared" si="369"/>
        <v>2.0920000000000001</v>
      </c>
      <c r="AK166" s="57">
        <f t="shared" si="369"/>
        <v>2.1880000000000002</v>
      </c>
      <c r="AL166" s="57">
        <f t="shared" si="369"/>
        <v>2.2879999999999998</v>
      </c>
      <c r="AM166" s="46"/>
      <c r="AN166" s="12"/>
      <c r="AO166" s="12"/>
      <c r="AP166" s="12"/>
    </row>
    <row r="167" spans="1:42" ht="15.75">
      <c r="A167" s="36" t="s">
        <v>299</v>
      </c>
      <c r="B167" s="36" t="s">
        <v>343</v>
      </c>
      <c r="C167" s="38">
        <v>3.3</v>
      </c>
      <c r="D167" s="38">
        <v>3.3</v>
      </c>
      <c r="E167" s="38">
        <v>3.5</v>
      </c>
      <c r="F167" s="38">
        <v>3.7</v>
      </c>
      <c r="G167" s="38">
        <v>3.8</v>
      </c>
      <c r="H167" s="38">
        <v>3.8</v>
      </c>
      <c r="I167" s="38">
        <v>3</v>
      </c>
      <c r="J167" s="38">
        <v>3.1</v>
      </c>
      <c r="K167" s="38">
        <v>3.2</v>
      </c>
      <c r="L167" s="38">
        <v>3.4</v>
      </c>
      <c r="M167" s="38">
        <v>3.5</v>
      </c>
      <c r="N167" s="38">
        <v>3.7</v>
      </c>
      <c r="O167" s="38">
        <v>0.76100000000000001</v>
      </c>
      <c r="P167" s="38">
        <v>0.441</v>
      </c>
      <c r="Q167" s="38">
        <v>0.4</v>
      </c>
      <c r="R167" s="38">
        <v>0.4</v>
      </c>
      <c r="S167" s="38">
        <v>0.4</v>
      </c>
      <c r="T167" s="38">
        <v>0.4</v>
      </c>
      <c r="U167" s="104">
        <v>11</v>
      </c>
      <c r="V167" s="104">
        <v>12</v>
      </c>
      <c r="W167" s="104">
        <v>12</v>
      </c>
      <c r="X167" s="104">
        <v>12</v>
      </c>
      <c r="Y167" s="104">
        <v>12</v>
      </c>
      <c r="Z167" s="104">
        <v>12</v>
      </c>
      <c r="AA167" s="104">
        <f t="shared" si="234"/>
        <v>13636.363636363636</v>
      </c>
      <c r="AB167" s="104">
        <f t="shared" si="235"/>
        <v>13888.888888888889</v>
      </c>
      <c r="AC167" s="104">
        <f t="shared" si="236"/>
        <v>13888.888888888889</v>
      </c>
      <c r="AD167" s="104">
        <f t="shared" si="237"/>
        <v>14527.777777777779</v>
      </c>
      <c r="AE167" s="104">
        <f t="shared" si="238"/>
        <v>15194.444444444447</v>
      </c>
      <c r="AF167" s="104">
        <f t="shared" si="239"/>
        <v>15888.888888888887</v>
      </c>
      <c r="AG167" s="38">
        <v>1.8</v>
      </c>
      <c r="AH167" s="38">
        <v>2</v>
      </c>
      <c r="AI167" s="38">
        <v>2</v>
      </c>
      <c r="AJ167" s="38">
        <v>2.0920000000000001</v>
      </c>
      <c r="AK167" s="38">
        <v>2.1880000000000002</v>
      </c>
      <c r="AL167" s="38">
        <v>2.2879999999999998</v>
      </c>
      <c r="AM167" s="46"/>
      <c r="AN167" s="12"/>
      <c r="AO167" s="12"/>
      <c r="AP167" s="12"/>
    </row>
    <row r="168" spans="1:42" ht="15.75">
      <c r="A168" s="41"/>
      <c r="B168" s="36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38"/>
      <c r="AH168" s="38"/>
      <c r="AI168" s="38"/>
      <c r="AJ168" s="38"/>
      <c r="AK168" s="38"/>
      <c r="AL168" s="38"/>
      <c r="AM168" s="46"/>
      <c r="AN168" s="12"/>
      <c r="AO168" s="12"/>
      <c r="AP168" s="12"/>
    </row>
    <row r="169" spans="1:42" ht="31.5">
      <c r="A169" s="44" t="s">
        <v>490</v>
      </c>
      <c r="B169" s="98"/>
      <c r="C169" s="101">
        <f>C171+C172</f>
        <v>763.77700000000016</v>
      </c>
      <c r="D169" s="101">
        <f t="shared" ref="D169:H169" si="376">D171+D172</f>
        <v>653.20900000000006</v>
      </c>
      <c r="E169" s="101">
        <f t="shared" si="376"/>
        <v>299.59799999999996</v>
      </c>
      <c r="F169" s="101">
        <f t="shared" si="376"/>
        <v>315.06809999999996</v>
      </c>
      <c r="G169" s="101">
        <f t="shared" si="376"/>
        <v>326.11449711</v>
      </c>
      <c r="H169" s="101">
        <f t="shared" si="376"/>
        <v>337.29367356086999</v>
      </c>
      <c r="I169" s="101">
        <f>I171+I172</f>
        <v>848.97300000000007</v>
      </c>
      <c r="J169" s="101">
        <f t="shared" ref="J169:AL169" si="377">J171+J172</f>
        <v>735.31</v>
      </c>
      <c r="K169" s="101">
        <f t="shared" si="377"/>
        <v>386.59799999999996</v>
      </c>
      <c r="L169" s="101">
        <f t="shared" si="377"/>
        <v>404.400936</v>
      </c>
      <c r="M169" s="101">
        <f t="shared" si="377"/>
        <v>416.27247248999998</v>
      </c>
      <c r="N169" s="101">
        <f t="shared" si="377"/>
        <v>427.29024952232999</v>
      </c>
      <c r="O169" s="101">
        <f t="shared" si="377"/>
        <v>57.126000000000005</v>
      </c>
      <c r="P169" s="101">
        <f t="shared" si="377"/>
        <v>36.430999999999997</v>
      </c>
      <c r="Q169" s="101">
        <f t="shared" si="377"/>
        <v>46.056999999999995</v>
      </c>
      <c r="R169" s="101">
        <f t="shared" si="377"/>
        <v>47.850593999999994</v>
      </c>
      <c r="S169" s="101">
        <f t="shared" si="377"/>
        <v>50.071911819999997</v>
      </c>
      <c r="T169" s="101">
        <f t="shared" si="377"/>
        <v>50.798549320939991</v>
      </c>
      <c r="U169" s="105">
        <f t="shared" si="377"/>
        <v>545</v>
      </c>
      <c r="V169" s="105">
        <f>V171+V172</f>
        <v>472</v>
      </c>
      <c r="W169" s="105">
        <f t="shared" si="377"/>
        <v>227</v>
      </c>
      <c r="X169" s="105">
        <f t="shared" si="377"/>
        <v>228</v>
      </c>
      <c r="Y169" s="105">
        <f t="shared" si="377"/>
        <v>235</v>
      </c>
      <c r="Z169" s="105">
        <f t="shared" si="377"/>
        <v>240</v>
      </c>
      <c r="AA169" s="105">
        <f t="shared" ref="AA169:AA172" si="378">AG169/U169/12*1000000</f>
        <v>15480.581039755352</v>
      </c>
      <c r="AB169" s="105">
        <f t="shared" ref="AB169:AB172" si="379">AH169/V169/12*1000000</f>
        <v>17469.456214689268</v>
      </c>
      <c r="AC169" s="105">
        <f t="shared" ref="AC169:AC172" si="380">AI169/W169/12*1000000</f>
        <v>12786.343612334802</v>
      </c>
      <c r="AD169" s="105">
        <f t="shared" ref="AD169:AD172" si="381">AJ169/X169/12*1000000</f>
        <v>13122.00292397661</v>
      </c>
      <c r="AE169" s="105">
        <f t="shared" ref="AE169:AE172" si="382">AK169/Y169/12*1000000</f>
        <v>13506.028368794327</v>
      </c>
      <c r="AF169" s="105">
        <f t="shared" ref="AF169:AF172" si="383">AL169/Z169/12*1000000</f>
        <v>13760.31388888889</v>
      </c>
      <c r="AG169" s="101">
        <f t="shared" si="377"/>
        <v>101.24300000000001</v>
      </c>
      <c r="AH169" s="101">
        <f t="shared" si="377"/>
        <v>98.947000000000017</v>
      </c>
      <c r="AI169" s="101">
        <f t="shared" si="377"/>
        <v>34.83</v>
      </c>
      <c r="AJ169" s="101">
        <f t="shared" si="377"/>
        <v>35.901800000000001</v>
      </c>
      <c r="AK169" s="101">
        <f t="shared" si="377"/>
        <v>38.087000000000003</v>
      </c>
      <c r="AL169" s="101">
        <f t="shared" si="377"/>
        <v>39.629704000000004</v>
      </c>
      <c r="AM169" s="115"/>
      <c r="AN169" s="12"/>
      <c r="AO169" s="12"/>
      <c r="AP169" s="12"/>
    </row>
    <row r="170" spans="1:42" ht="15.75">
      <c r="A170" s="169" t="s">
        <v>27</v>
      </c>
      <c r="B170" s="102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57"/>
      <c r="AH170" s="57"/>
      <c r="AI170" s="57"/>
      <c r="AJ170" s="57"/>
      <c r="AK170" s="57"/>
      <c r="AL170" s="57"/>
      <c r="AM170" s="115"/>
      <c r="AN170" s="12"/>
      <c r="AO170" s="12"/>
      <c r="AP170" s="12"/>
    </row>
    <row r="171" spans="1:42" ht="15.75">
      <c r="A171" s="169" t="s">
        <v>459</v>
      </c>
      <c r="B171" s="102"/>
      <c r="C171" s="57">
        <f>C82+C97+C108+C115+C124+C130+C136+C142+C158+C164</f>
        <v>611.53400000000011</v>
      </c>
      <c r="D171" s="57">
        <f t="shared" ref="D171:Z171" si="384">D82+D97+D108+D115+D124+D130+D136+D142+D158+D164</f>
        <v>495.61399999999998</v>
      </c>
      <c r="E171" s="57">
        <f t="shared" si="384"/>
        <v>144.869</v>
      </c>
      <c r="F171" s="57">
        <f t="shared" si="384"/>
        <v>151.656463</v>
      </c>
      <c r="G171" s="57">
        <f t="shared" si="384"/>
        <v>156.87</v>
      </c>
      <c r="H171" s="57">
        <f t="shared" si="384"/>
        <v>161.08000000000001</v>
      </c>
      <c r="I171" s="57">
        <f t="shared" si="384"/>
        <v>641.07600000000002</v>
      </c>
      <c r="J171" s="57">
        <f t="shared" si="384"/>
        <v>518.78</v>
      </c>
      <c r="K171" s="57">
        <f t="shared" si="384"/>
        <v>141.69899999999998</v>
      </c>
      <c r="L171" s="57">
        <f t="shared" si="384"/>
        <v>149.45246299999999</v>
      </c>
      <c r="M171" s="57">
        <f t="shared" si="384"/>
        <v>152.94499999999999</v>
      </c>
      <c r="N171" s="57">
        <f t="shared" si="384"/>
        <v>154.61799999999999</v>
      </c>
      <c r="O171" s="57">
        <f t="shared" si="384"/>
        <v>42.989000000000004</v>
      </c>
      <c r="P171" s="57">
        <f t="shared" si="384"/>
        <v>17.005000000000003</v>
      </c>
      <c r="Q171" s="57">
        <f t="shared" si="384"/>
        <v>28.329000000000001</v>
      </c>
      <c r="R171" s="57">
        <f t="shared" si="384"/>
        <v>29.229037999999999</v>
      </c>
      <c r="S171" s="57">
        <f t="shared" si="384"/>
        <v>30.714209139999998</v>
      </c>
      <c r="T171" s="57">
        <f t="shared" si="384"/>
        <v>30.925425695379996</v>
      </c>
      <c r="U171" s="122">
        <f t="shared" si="384"/>
        <v>440</v>
      </c>
      <c r="V171" s="122">
        <f t="shared" si="384"/>
        <v>388</v>
      </c>
      <c r="W171" s="122">
        <f t="shared" si="384"/>
        <v>142</v>
      </c>
      <c r="X171" s="122">
        <f t="shared" si="384"/>
        <v>141</v>
      </c>
      <c r="Y171" s="122">
        <f t="shared" si="384"/>
        <v>145</v>
      </c>
      <c r="Z171" s="122">
        <f t="shared" si="384"/>
        <v>147</v>
      </c>
      <c r="AA171" s="122">
        <f t="shared" si="378"/>
        <v>16712.5</v>
      </c>
      <c r="AB171" s="122">
        <f t="shared" si="379"/>
        <v>18353.737113402065</v>
      </c>
      <c r="AC171" s="122">
        <f t="shared" si="380"/>
        <v>12198.943661971831</v>
      </c>
      <c r="AD171" s="122">
        <f t="shared" si="381"/>
        <v>12449.17257683215</v>
      </c>
      <c r="AE171" s="122">
        <f t="shared" si="382"/>
        <v>12668.3908045977</v>
      </c>
      <c r="AF171" s="122">
        <f t="shared" si="383"/>
        <v>12816.326530612245</v>
      </c>
      <c r="AG171" s="57">
        <f t="shared" ref="AG171:AL171" si="385">AG82+AG97+AG108+AG115+AG124+AG130+AG136+AG142+AG158+AG164</f>
        <v>88.242000000000004</v>
      </c>
      <c r="AH171" s="57">
        <f t="shared" si="385"/>
        <v>85.455000000000013</v>
      </c>
      <c r="AI171" s="57">
        <f t="shared" si="385"/>
        <v>20.786999999999999</v>
      </c>
      <c r="AJ171" s="57">
        <f t="shared" si="385"/>
        <v>21.064</v>
      </c>
      <c r="AK171" s="57">
        <f t="shared" si="385"/>
        <v>22.042999999999999</v>
      </c>
      <c r="AL171" s="57">
        <f t="shared" si="385"/>
        <v>22.608000000000001</v>
      </c>
      <c r="AM171" s="115"/>
      <c r="AN171" s="12"/>
      <c r="AO171" s="12"/>
      <c r="AP171" s="12"/>
    </row>
    <row r="172" spans="1:42" ht="15.75">
      <c r="A172" s="169" t="s">
        <v>389</v>
      </c>
      <c r="B172" s="102"/>
      <c r="C172" s="57">
        <f>C86+C100+C111+C118+C127+C132+C139+C146+C161+C166</f>
        <v>152.24300000000002</v>
      </c>
      <c r="D172" s="57">
        <f t="shared" ref="D172:Z172" si="386">D86+D100+D111+D118+D127+D132+D139+D146+D161+D166</f>
        <v>157.59500000000003</v>
      </c>
      <c r="E172" s="57">
        <f t="shared" si="386"/>
        <v>154.72899999999998</v>
      </c>
      <c r="F172" s="57">
        <f t="shared" si="386"/>
        <v>163.41163699999998</v>
      </c>
      <c r="G172" s="57">
        <f t="shared" si="386"/>
        <v>169.24449711000003</v>
      </c>
      <c r="H172" s="57">
        <f t="shared" si="386"/>
        <v>176.21367356086998</v>
      </c>
      <c r="I172" s="57">
        <f t="shared" si="386"/>
        <v>207.89700000000002</v>
      </c>
      <c r="J172" s="57">
        <f t="shared" si="386"/>
        <v>216.53</v>
      </c>
      <c r="K172" s="57">
        <f t="shared" si="386"/>
        <v>244.899</v>
      </c>
      <c r="L172" s="57">
        <f t="shared" si="386"/>
        <v>254.94847300000001</v>
      </c>
      <c r="M172" s="57">
        <f t="shared" si="386"/>
        <v>263.32747248999999</v>
      </c>
      <c r="N172" s="57">
        <f t="shared" si="386"/>
        <v>272.67224952232999</v>
      </c>
      <c r="O172" s="57">
        <f t="shared" si="386"/>
        <v>14.136999999999999</v>
      </c>
      <c r="P172" s="57">
        <f t="shared" si="386"/>
        <v>19.425999999999998</v>
      </c>
      <c r="Q172" s="57">
        <f t="shared" si="386"/>
        <v>17.727999999999994</v>
      </c>
      <c r="R172" s="57">
        <f t="shared" si="386"/>
        <v>18.621555999999995</v>
      </c>
      <c r="S172" s="57">
        <f t="shared" si="386"/>
        <v>19.357702679999999</v>
      </c>
      <c r="T172" s="57">
        <f t="shared" si="386"/>
        <v>19.873123625559995</v>
      </c>
      <c r="U172" s="122">
        <f t="shared" si="386"/>
        <v>105</v>
      </c>
      <c r="V172" s="122">
        <f t="shared" si="386"/>
        <v>84</v>
      </c>
      <c r="W172" s="122">
        <f t="shared" si="386"/>
        <v>85</v>
      </c>
      <c r="X172" s="122">
        <f t="shared" si="386"/>
        <v>87</v>
      </c>
      <c r="Y172" s="122">
        <f t="shared" si="386"/>
        <v>90</v>
      </c>
      <c r="Z172" s="122">
        <f t="shared" si="386"/>
        <v>93</v>
      </c>
      <c r="AA172" s="122">
        <f t="shared" si="378"/>
        <v>10318.25396825397</v>
      </c>
      <c r="AB172" s="122">
        <f t="shared" si="379"/>
        <v>13384.920634920636</v>
      </c>
      <c r="AC172" s="122">
        <f t="shared" si="380"/>
        <v>13767.647058823528</v>
      </c>
      <c r="AD172" s="122">
        <f t="shared" si="381"/>
        <v>14212.452107279692</v>
      </c>
      <c r="AE172" s="122">
        <f t="shared" si="382"/>
        <v>14855.555555555558</v>
      </c>
      <c r="AF172" s="122">
        <f t="shared" si="383"/>
        <v>15252.422939068103</v>
      </c>
      <c r="AG172" s="57">
        <f t="shared" ref="AG172:AL172" si="387">AG86+AG100+AG111+AG118+AG127+AG132+AG139+AG146+AG161+AG166</f>
        <v>13.001000000000001</v>
      </c>
      <c r="AH172" s="57">
        <f t="shared" si="387"/>
        <v>13.492000000000001</v>
      </c>
      <c r="AI172" s="57">
        <f t="shared" si="387"/>
        <v>14.042999999999999</v>
      </c>
      <c r="AJ172" s="57">
        <f t="shared" si="387"/>
        <v>14.8378</v>
      </c>
      <c r="AK172" s="57">
        <f t="shared" si="387"/>
        <v>16.044</v>
      </c>
      <c r="AL172" s="57">
        <f t="shared" si="387"/>
        <v>17.021704000000003</v>
      </c>
      <c r="AM172" s="115"/>
      <c r="AN172" s="12"/>
      <c r="AO172" s="12"/>
      <c r="AP172" s="12"/>
    </row>
    <row r="173" spans="1:42" ht="31.5">
      <c r="A173" s="41" t="s">
        <v>481</v>
      </c>
      <c r="B173" s="36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104">
        <v>1789</v>
      </c>
      <c r="V173" s="104">
        <v>1818</v>
      </c>
      <c r="W173" s="104">
        <v>1851</v>
      </c>
      <c r="X173" s="104">
        <v>1851</v>
      </c>
      <c r="Y173" s="104">
        <v>1851</v>
      </c>
      <c r="Z173" s="104">
        <v>1851</v>
      </c>
      <c r="AA173" s="104">
        <f t="shared" ref="AA173" si="388">AG173/U173/12*1000000</f>
        <v>20472.330911123532</v>
      </c>
      <c r="AB173" s="104">
        <f t="shared" ref="AB173" si="389">AH173/V173/12*1000000</f>
        <v>21172.533920058671</v>
      </c>
      <c r="AC173" s="104">
        <f t="shared" ref="AC173" si="390">AI173/W173/12*1000000</f>
        <v>21726.994417432019</v>
      </c>
      <c r="AD173" s="104">
        <f t="shared" ref="AD173" si="391">AJ173/X173/12*1000000</f>
        <v>24959.481361426257</v>
      </c>
      <c r="AE173" s="104">
        <f t="shared" ref="AE173" si="392">AK173/Y173/12*1000000</f>
        <v>25472.717450027012</v>
      </c>
      <c r="AF173" s="104">
        <f t="shared" ref="AF173" si="393">AL173/Z173/12*1000000</f>
        <v>25981.451467675135</v>
      </c>
      <c r="AG173" s="38">
        <v>439.5</v>
      </c>
      <c r="AH173" s="38">
        <v>461.9</v>
      </c>
      <c r="AI173" s="38">
        <v>482.6</v>
      </c>
      <c r="AJ173" s="38">
        <v>554.4</v>
      </c>
      <c r="AK173" s="38">
        <v>565.79999999999995</v>
      </c>
      <c r="AL173" s="38">
        <v>577.1</v>
      </c>
      <c r="AM173" s="115"/>
      <c r="AN173" s="12"/>
      <c r="AO173" s="12"/>
      <c r="AP173" s="12"/>
    </row>
    <row r="174" spans="1:42" ht="15.75">
      <c r="A174" s="41" t="s">
        <v>413</v>
      </c>
      <c r="B174" s="36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104">
        <v>252</v>
      </c>
      <c r="V174" s="104">
        <v>369</v>
      </c>
      <c r="W174" s="104">
        <v>369</v>
      </c>
      <c r="X174" s="104">
        <v>369</v>
      </c>
      <c r="Y174" s="104">
        <v>369</v>
      </c>
      <c r="Z174" s="104">
        <v>369</v>
      </c>
      <c r="AA174" s="104">
        <f t="shared" ref="AA174:AA178" si="394">AG174/U174/12*1000000</f>
        <v>28254.960317460318</v>
      </c>
      <c r="AB174" s="104">
        <f t="shared" ref="AB174:AB178" si="395">AH174/V174/12*1000000</f>
        <v>20144.534778681122</v>
      </c>
      <c r="AC174" s="104">
        <f t="shared" ref="AC174:AC178" si="396">AI174/W174/12*1000000</f>
        <v>20144.534778681122</v>
      </c>
      <c r="AD174" s="104">
        <f t="shared" ref="AD174:AD178" si="397">AJ174/X174/12*1000000</f>
        <v>20144.534778681122</v>
      </c>
      <c r="AE174" s="104">
        <f t="shared" ref="AE174:AE178" si="398">AK174/Y174/12*1000000</f>
        <v>20144.534778681122</v>
      </c>
      <c r="AF174" s="104">
        <f t="shared" ref="AF174:AF178" si="399">AL174/Z174/12*1000000</f>
        <v>20144.534778681122</v>
      </c>
      <c r="AG174" s="38">
        <v>85.442999999999998</v>
      </c>
      <c r="AH174" s="38">
        <v>89.2</v>
      </c>
      <c r="AI174" s="38">
        <v>89.2</v>
      </c>
      <c r="AJ174" s="38">
        <v>89.2</v>
      </c>
      <c r="AK174" s="38">
        <v>89.2</v>
      </c>
      <c r="AL174" s="38">
        <v>89.2</v>
      </c>
      <c r="AM174" s="115"/>
      <c r="AN174" s="12"/>
      <c r="AO174" s="12"/>
      <c r="AP174" s="12"/>
    </row>
    <row r="175" spans="1:42" ht="31.5">
      <c r="A175" s="102" t="s">
        <v>489</v>
      </c>
      <c r="B175" s="36"/>
      <c r="C175" s="57">
        <f t="shared" ref="C175:Z175" si="400">C169/C178*100</f>
        <v>14.247726133966987</v>
      </c>
      <c r="D175" s="57">
        <f t="shared" si="400"/>
        <v>10.6779523592032</v>
      </c>
      <c r="E175" s="57">
        <f t="shared" si="400"/>
        <v>26.704566725317271</v>
      </c>
      <c r="F175" s="57">
        <f t="shared" si="400"/>
        <v>26.697602641322021</v>
      </c>
      <c r="G175" s="57">
        <f t="shared" si="400"/>
        <v>26.684447151325063</v>
      </c>
      <c r="H175" s="57">
        <f t="shared" si="400"/>
        <v>26.678427695591157</v>
      </c>
      <c r="I175" s="57">
        <f t="shared" si="400"/>
        <v>16.225791457737827</v>
      </c>
      <c r="J175" s="57">
        <f t="shared" si="400"/>
        <v>12.256290159931329</v>
      </c>
      <c r="K175" s="57">
        <f t="shared" si="400"/>
        <v>39.320462409402786</v>
      </c>
      <c r="L175" s="57">
        <f t="shared" si="400"/>
        <v>39.136801478712677</v>
      </c>
      <c r="M175" s="57">
        <f t="shared" si="400"/>
        <v>38.872273140244268</v>
      </c>
      <c r="N175" s="57">
        <f t="shared" si="400"/>
        <v>38.484553899861687</v>
      </c>
      <c r="O175" s="57">
        <f t="shared" si="400"/>
        <v>37.412569093338234</v>
      </c>
      <c r="P175" s="57">
        <f t="shared" si="400"/>
        <v>21.293720190779013</v>
      </c>
      <c r="Q175" s="57">
        <f t="shared" si="400"/>
        <v>25.394786175867313</v>
      </c>
      <c r="R175" s="57">
        <f t="shared" si="400"/>
        <v>26.789406871083482</v>
      </c>
      <c r="S175" s="57">
        <f t="shared" si="400"/>
        <v>26.959363355455778</v>
      </c>
      <c r="T175" s="57">
        <f t="shared" si="400"/>
        <v>26.856974856470273</v>
      </c>
      <c r="U175" s="57">
        <f t="shared" si="400"/>
        <v>11.088504577822992</v>
      </c>
      <c r="V175" s="57">
        <f t="shared" si="400"/>
        <v>9.8682835040769401</v>
      </c>
      <c r="W175" s="57">
        <f t="shared" si="400"/>
        <v>4.9726177437020809</v>
      </c>
      <c r="X175" s="57">
        <f t="shared" si="400"/>
        <v>4.9901510177281683</v>
      </c>
      <c r="Y175" s="57">
        <f t="shared" si="400"/>
        <v>5.1310043668122276</v>
      </c>
      <c r="Z175" s="57">
        <f t="shared" si="400"/>
        <v>5.2321778940483972</v>
      </c>
      <c r="AA175" s="38"/>
      <c r="AB175" s="38"/>
      <c r="AC175" s="38"/>
      <c r="AD175" s="38"/>
      <c r="AE175" s="38"/>
      <c r="AF175" s="38"/>
      <c r="AG175" s="57">
        <f t="shared" ref="AG175:AL175" si="401">AG169/AG178*100</f>
        <v>6.5238851923019929</v>
      </c>
      <c r="AH175" s="57">
        <f t="shared" si="401"/>
        <v>5.7593021807433837</v>
      </c>
      <c r="AI175" s="57">
        <f t="shared" si="401"/>
        <v>2.0074465142014013</v>
      </c>
      <c r="AJ175" s="57">
        <f t="shared" si="401"/>
        <v>1.9482926269124192</v>
      </c>
      <c r="AK175" s="57">
        <f t="shared" si="401"/>
        <v>2.0093103253832525</v>
      </c>
      <c r="AL175" s="57">
        <f t="shared" si="401"/>
        <v>2.0357890428217598</v>
      </c>
      <c r="AM175" s="46"/>
      <c r="AN175" s="12"/>
      <c r="AO175" s="12"/>
      <c r="AP175" s="12"/>
    </row>
    <row r="176" spans="1:42" ht="31.5">
      <c r="A176" s="102" t="s">
        <v>445</v>
      </c>
      <c r="B176" s="98"/>
      <c r="C176" s="101">
        <f t="shared" ref="C176:Z176" si="402">C172/C178*100</f>
        <v>2.8399867629079378</v>
      </c>
      <c r="D176" s="101">
        <f t="shared" si="402"/>
        <v>2.5761921560306553</v>
      </c>
      <c r="E176" s="101">
        <f t="shared" si="402"/>
        <v>13.79171725058784</v>
      </c>
      <c r="F176" s="101">
        <f t="shared" si="402"/>
        <v>13.846844385686635</v>
      </c>
      <c r="G176" s="101">
        <f t="shared" si="402"/>
        <v>13.848497625240647</v>
      </c>
      <c r="H176" s="101">
        <f t="shared" si="402"/>
        <v>13.937716943925377</v>
      </c>
      <c r="I176" s="101">
        <f t="shared" si="402"/>
        <v>3.9733812108150919</v>
      </c>
      <c r="J176" s="101">
        <f t="shared" si="402"/>
        <v>3.6091641733825606</v>
      </c>
      <c r="K176" s="101">
        <f t="shared" si="402"/>
        <v>24.908411123700418</v>
      </c>
      <c r="L176" s="101">
        <f t="shared" si="402"/>
        <v>24.673206431703065</v>
      </c>
      <c r="M176" s="101">
        <f t="shared" si="402"/>
        <v>24.589993603786372</v>
      </c>
      <c r="N176" s="101">
        <f t="shared" si="402"/>
        <v>24.558645781104467</v>
      </c>
      <c r="O176" s="101">
        <f t="shared" si="402"/>
        <v>9.2585073219291125</v>
      </c>
      <c r="P176" s="101">
        <f t="shared" si="402"/>
        <v>11.354390722902833</v>
      </c>
      <c r="Q176" s="101">
        <f t="shared" si="402"/>
        <v>9.7748174941002581</v>
      </c>
      <c r="R176" s="101">
        <f t="shared" si="402"/>
        <v>10.425376125041746</v>
      </c>
      <c r="S176" s="101">
        <f t="shared" si="402"/>
        <v>10.422436877446156</v>
      </c>
      <c r="T176" s="101">
        <f t="shared" si="402"/>
        <v>10.506835109780924</v>
      </c>
      <c r="U176" s="101">
        <f t="shared" si="402"/>
        <v>2.1363173957273651</v>
      </c>
      <c r="V176" s="101">
        <f t="shared" si="402"/>
        <v>1.7562199456408114</v>
      </c>
      <c r="W176" s="101">
        <f t="shared" si="402"/>
        <v>1.8619934282584885</v>
      </c>
      <c r="X176" s="101">
        <f t="shared" si="402"/>
        <v>1.9041365725541695</v>
      </c>
      <c r="Y176" s="101">
        <f t="shared" si="402"/>
        <v>1.9650655021834063</v>
      </c>
      <c r="Z176" s="101">
        <f t="shared" si="402"/>
        <v>2.0274689339437542</v>
      </c>
      <c r="AA176" s="38"/>
      <c r="AB176" s="38"/>
      <c r="AC176" s="38"/>
      <c r="AD176" s="38"/>
      <c r="AE176" s="38"/>
      <c r="AF176" s="38"/>
      <c r="AG176" s="101"/>
      <c r="AH176" s="101"/>
      <c r="AI176" s="101"/>
      <c r="AJ176" s="101"/>
      <c r="AK176" s="101"/>
      <c r="AL176" s="101"/>
      <c r="AM176" s="115"/>
      <c r="AN176" s="12"/>
      <c r="AO176" s="12"/>
      <c r="AP176" s="12"/>
    </row>
    <row r="177" spans="1:42" ht="15.75">
      <c r="A177" s="102" t="s">
        <v>411</v>
      </c>
      <c r="B177" s="102"/>
      <c r="C177" s="57"/>
      <c r="D177" s="57"/>
      <c r="E177" s="57"/>
      <c r="F177" s="57"/>
      <c r="G177" s="57"/>
      <c r="H177" s="57"/>
      <c r="I177" s="57">
        <v>448.57900000000001</v>
      </c>
      <c r="J177" s="57">
        <v>492.92700000000002</v>
      </c>
      <c r="K177" s="57">
        <v>513.1</v>
      </c>
      <c r="L177" s="57">
        <v>533.6</v>
      </c>
      <c r="M177" s="57">
        <v>553.9</v>
      </c>
      <c r="N177" s="57">
        <v>575</v>
      </c>
      <c r="O177" s="38"/>
      <c r="P177" s="38"/>
      <c r="Q177" s="38"/>
      <c r="R177" s="38"/>
      <c r="S177" s="38"/>
      <c r="T177" s="38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38"/>
      <c r="AH177" s="38"/>
      <c r="AI177" s="38"/>
      <c r="AJ177" s="38"/>
      <c r="AK177" s="38"/>
      <c r="AL177" s="38"/>
      <c r="AM177" s="12"/>
      <c r="AN177" s="12"/>
      <c r="AO177" s="12"/>
      <c r="AP177" s="12"/>
    </row>
    <row r="178" spans="1:42" ht="31.5">
      <c r="A178" s="98" t="s">
        <v>396</v>
      </c>
      <c r="B178" s="98"/>
      <c r="C178" s="101">
        <f t="shared" ref="C178:T178" si="403">C9+C22+C40+C45+C49+C52+C57+C61+C64+C67+C70+C74+C77</f>
        <v>5360.6939999999995</v>
      </c>
      <c r="D178" s="101">
        <f t="shared" si="403"/>
        <v>6117.3620000000001</v>
      </c>
      <c r="E178" s="101">
        <f t="shared" si="403"/>
        <v>1121.8980000000001</v>
      </c>
      <c r="F178" s="101">
        <f t="shared" si="403"/>
        <v>1180.1362999999999</v>
      </c>
      <c r="G178" s="101">
        <f t="shared" si="403"/>
        <v>1222.11449711</v>
      </c>
      <c r="H178" s="101">
        <f t="shared" si="403"/>
        <v>1264.29367356087</v>
      </c>
      <c r="I178" s="101">
        <f>I9+I22+I40+I45+I49+I52+I57+I61+I64+I67+I70+I74+I77</f>
        <v>5232.2440000000006</v>
      </c>
      <c r="J178" s="101">
        <f>J9+J22+J40+J45+J49+J52+J57+J61+J64+J67+J70+J74+J77</f>
        <v>5999.4499999999989</v>
      </c>
      <c r="K178" s="101">
        <f t="shared" si="403"/>
        <v>983.19799999999998</v>
      </c>
      <c r="L178" s="101">
        <f t="shared" si="403"/>
        <v>1033.3009360000001</v>
      </c>
      <c r="M178" s="101">
        <f t="shared" si="403"/>
        <v>1070.8724724900001</v>
      </c>
      <c r="N178" s="101">
        <f t="shared" si="403"/>
        <v>1110.2902495223302</v>
      </c>
      <c r="O178" s="101">
        <f t="shared" si="403"/>
        <v>152.69199999999998</v>
      </c>
      <c r="P178" s="101">
        <f t="shared" si="403"/>
        <v>171.08799999999999</v>
      </c>
      <c r="Q178" s="101">
        <f t="shared" si="403"/>
        <v>181.364</v>
      </c>
      <c r="R178" s="101">
        <f t="shared" si="403"/>
        <v>178.61759399999997</v>
      </c>
      <c r="S178" s="101">
        <f t="shared" si="403"/>
        <v>185.73106182000001</v>
      </c>
      <c r="T178" s="101">
        <f t="shared" si="403"/>
        <v>189.14471787093999</v>
      </c>
      <c r="U178" s="105">
        <f>(U9+U22+U40+U45+U49+U52+U57+U61+U64+U67+U70+U74+U77+U173)-U47</f>
        <v>4915</v>
      </c>
      <c r="V178" s="105">
        <f t="shared" ref="V178:Z178" si="404">(V9+V22+V40+V45+V49+V52+V57+V61+V64+V67+V70+V74+V77+V173)-V47</f>
        <v>4783</v>
      </c>
      <c r="W178" s="105">
        <f t="shared" si="404"/>
        <v>4565</v>
      </c>
      <c r="X178" s="105">
        <f t="shared" si="404"/>
        <v>4569</v>
      </c>
      <c r="Y178" s="105">
        <f t="shared" si="404"/>
        <v>4580</v>
      </c>
      <c r="Z178" s="105">
        <f t="shared" si="404"/>
        <v>4587</v>
      </c>
      <c r="AA178" s="105">
        <f t="shared" si="394"/>
        <v>26312.004069175993</v>
      </c>
      <c r="AB178" s="105">
        <f t="shared" si="395"/>
        <v>29933.061537389367</v>
      </c>
      <c r="AC178" s="105">
        <f t="shared" si="396"/>
        <v>31672.873311427535</v>
      </c>
      <c r="AD178" s="105">
        <f t="shared" si="397"/>
        <v>33609.312759903696</v>
      </c>
      <c r="AE178" s="105">
        <f t="shared" si="398"/>
        <v>34489.192467248904</v>
      </c>
      <c r="AF178" s="105">
        <f t="shared" si="399"/>
        <v>35365.358900261606</v>
      </c>
      <c r="AG178" s="101">
        <f t="shared" ref="AG178:AL178" si="405">(AG9+AG22+AG40+AG45+AG49+AG52+AG57+AG61+AG64+AG67+AG70+AG74+AG77+AG173)-AG47</f>
        <v>1551.8820000000001</v>
      </c>
      <c r="AH178" s="101">
        <f t="shared" si="405"/>
        <v>1718.038</v>
      </c>
      <c r="AI178" s="101">
        <f t="shared" si="405"/>
        <v>1735.0400000000002</v>
      </c>
      <c r="AJ178" s="101">
        <f t="shared" si="405"/>
        <v>1842.7313999999999</v>
      </c>
      <c r="AK178" s="101">
        <f t="shared" si="405"/>
        <v>1895.5260179999998</v>
      </c>
      <c r="AL178" s="101">
        <f t="shared" si="405"/>
        <v>1946.6508153060001</v>
      </c>
      <c r="AM178" s="46"/>
      <c r="AN178" s="12"/>
      <c r="AO178" s="12"/>
      <c r="AP178" s="12"/>
    </row>
    <row r="179" spans="1:42" ht="15.75">
      <c r="A179" s="183" t="s">
        <v>487</v>
      </c>
      <c r="B179" s="224"/>
      <c r="C179" s="224"/>
      <c r="D179" s="224"/>
      <c r="E179" s="224"/>
      <c r="F179" s="224"/>
      <c r="G179" s="224"/>
      <c r="H179" s="224"/>
      <c r="I179" s="224">
        <v>9.1</v>
      </c>
      <c r="J179" s="224">
        <v>14.9</v>
      </c>
      <c r="K179" s="224">
        <v>14.9</v>
      </c>
      <c r="L179" s="224">
        <v>14.9</v>
      </c>
      <c r="M179" s="224">
        <v>14.9</v>
      </c>
      <c r="N179" s="224">
        <v>14.9</v>
      </c>
      <c r="O179" s="224"/>
      <c r="P179" s="224"/>
      <c r="Q179" s="224"/>
      <c r="R179" s="224"/>
      <c r="S179" s="224"/>
      <c r="T179" s="224"/>
      <c r="U179" s="225"/>
      <c r="V179" s="225"/>
      <c r="W179" s="225"/>
      <c r="X179" s="225"/>
      <c r="Y179" s="225"/>
      <c r="Z179" s="225"/>
      <c r="AA179" s="104"/>
      <c r="AB179" s="104"/>
      <c r="AC179" s="104"/>
      <c r="AD179" s="104"/>
      <c r="AE179" s="104"/>
      <c r="AF179" s="104"/>
      <c r="AG179" s="226"/>
      <c r="AH179" s="226"/>
      <c r="AI179" s="226"/>
      <c r="AJ179" s="226"/>
      <c r="AK179" s="226"/>
      <c r="AL179" s="226"/>
      <c r="AM179" s="47"/>
    </row>
    <row r="180" spans="1:42" ht="15.75">
      <c r="A180" s="98" t="s">
        <v>486</v>
      </c>
      <c r="B180" s="227"/>
      <c r="C180" s="227"/>
      <c r="D180" s="227"/>
      <c r="E180" s="227"/>
      <c r="F180" s="227"/>
      <c r="G180" s="227"/>
      <c r="H180" s="227"/>
      <c r="I180" s="228">
        <f>I177+I178+I179</f>
        <v>5689.9230000000007</v>
      </c>
      <c r="J180" s="228">
        <f>J177+J178+J179</f>
        <v>6507.2769999999982</v>
      </c>
      <c r="K180" s="228">
        <f t="shared" ref="K180:N180" si="406">K177+K178+K179</f>
        <v>1511.1980000000001</v>
      </c>
      <c r="L180" s="228">
        <f t="shared" si="406"/>
        <v>1581.8009360000001</v>
      </c>
      <c r="M180" s="228">
        <f t="shared" si="406"/>
        <v>1639.67247249</v>
      </c>
      <c r="N180" s="228">
        <f t="shared" si="406"/>
        <v>1700.1902495223303</v>
      </c>
      <c r="O180" s="228"/>
      <c r="P180" s="227"/>
      <c r="Q180" s="227"/>
      <c r="R180" s="227"/>
      <c r="S180" s="227"/>
      <c r="T180" s="227"/>
      <c r="U180" s="229">
        <f>U178+U174</f>
        <v>5167</v>
      </c>
      <c r="V180" s="229">
        <f t="shared" ref="V180:Z180" si="407">V178+V174</f>
        <v>5152</v>
      </c>
      <c r="W180" s="229">
        <f t="shared" si="407"/>
        <v>4934</v>
      </c>
      <c r="X180" s="229">
        <f t="shared" si="407"/>
        <v>4938</v>
      </c>
      <c r="Y180" s="229">
        <f t="shared" si="407"/>
        <v>4949</v>
      </c>
      <c r="Z180" s="229">
        <f t="shared" si="407"/>
        <v>4956</v>
      </c>
      <c r="AA180" s="105">
        <f t="shared" ref="AA180" si="408">AG180/U180/12*1000000</f>
        <v>26406.764079736789</v>
      </c>
      <c r="AB180" s="105">
        <f t="shared" ref="AB180" si="409">AH180/V180/12*1000000</f>
        <v>29231.981107660453</v>
      </c>
      <c r="AC180" s="105">
        <f t="shared" ref="AC180" si="410">AI180/W180/12*1000000</f>
        <v>30810.701256586952</v>
      </c>
      <c r="AD180" s="105">
        <f t="shared" ref="AD180" si="411">AJ180/X180/12*1000000</f>
        <v>32603.135547455109</v>
      </c>
      <c r="AE180" s="105">
        <f t="shared" ref="AE180" si="412">AK180/Y180/12*1000000</f>
        <v>33419.647369839025</v>
      </c>
      <c r="AF180" s="105">
        <f t="shared" ref="AF180" si="413">AL180/Z180/12*1000000</f>
        <v>34232.089307674207</v>
      </c>
      <c r="AG180" s="228">
        <f t="shared" ref="AG180:AL180" si="414">AG178+AG174</f>
        <v>1637.325</v>
      </c>
      <c r="AH180" s="228">
        <f t="shared" si="414"/>
        <v>1807.2380000000001</v>
      </c>
      <c r="AI180" s="228">
        <f t="shared" si="414"/>
        <v>1824.2400000000002</v>
      </c>
      <c r="AJ180" s="228">
        <f t="shared" si="414"/>
        <v>1931.9313999999999</v>
      </c>
      <c r="AK180" s="228">
        <f t="shared" si="414"/>
        <v>1984.7260179999998</v>
      </c>
      <c r="AL180" s="228">
        <f t="shared" si="414"/>
        <v>2035.8508153060002</v>
      </c>
      <c r="AM180" s="47"/>
    </row>
  </sheetData>
  <mergeCells count="37">
    <mergeCell ref="U6:Z6"/>
    <mergeCell ref="W7:W8"/>
    <mergeCell ref="Q1:T1"/>
    <mergeCell ref="A5:A8"/>
    <mergeCell ref="C7:C8"/>
    <mergeCell ref="J7:J8"/>
    <mergeCell ref="P7:P8"/>
    <mergeCell ref="C5:H5"/>
    <mergeCell ref="I5:T5"/>
    <mergeCell ref="E7:E8"/>
    <mergeCell ref="F7:H7"/>
    <mergeCell ref="L7:N7"/>
    <mergeCell ref="C6:H6"/>
    <mergeCell ref="O7:O8"/>
    <mergeCell ref="D7:D8"/>
    <mergeCell ref="O6:T6"/>
    <mergeCell ref="AG6:AL6"/>
    <mergeCell ref="AH7:AH8"/>
    <mergeCell ref="AA7:AA8"/>
    <mergeCell ref="AC7:AC8"/>
    <mergeCell ref="AD7:AF7"/>
    <mergeCell ref="A3:T3"/>
    <mergeCell ref="U7:U8"/>
    <mergeCell ref="B5:B8"/>
    <mergeCell ref="I7:I8"/>
    <mergeCell ref="K7:K8"/>
    <mergeCell ref="Q7:Q8"/>
    <mergeCell ref="R7:T7"/>
    <mergeCell ref="I6:N6"/>
    <mergeCell ref="U5:AL5"/>
    <mergeCell ref="AA6:AF6"/>
    <mergeCell ref="AG7:AG8"/>
    <mergeCell ref="AI7:AI8"/>
    <mergeCell ref="AJ7:AL7"/>
    <mergeCell ref="V7:V8"/>
    <mergeCell ref="AB7:AB8"/>
    <mergeCell ref="X7:Z7"/>
  </mergeCells>
  <phoneticPr fontId="8" type="noConversion"/>
  <printOptions horizontalCentered="1"/>
  <pageMargins left="0.59055118110236227" right="0.59055118110236227" top="0.78740157480314965" bottom="0.39370078740157483" header="0" footer="0"/>
  <pageSetup paperSize="9" scale="53" fitToWidth="2" fitToHeight="15" orientation="landscape" r:id="rId1"/>
  <headerFooter alignWithMargins="0"/>
  <colBreaks count="1" manualBreakCount="1">
    <brk id="20" max="1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50"/>
    <pageSetUpPr fitToPage="1"/>
  </sheetPr>
  <dimension ref="A1:AF87"/>
  <sheetViews>
    <sheetView view="pageBreakPreview" zoomScale="75" zoomScaleNormal="60" zoomScaleSheetLayoutView="75" workbookViewId="0">
      <selection activeCell="G12" sqref="G12"/>
    </sheetView>
  </sheetViews>
  <sheetFormatPr defaultRowHeight="12.75"/>
  <cols>
    <col min="1" max="1" width="52.140625" customWidth="1"/>
    <col min="2" max="2" width="17.28515625" style="12" customWidth="1"/>
    <col min="3" max="3" width="11.28515625" customWidth="1"/>
    <col min="4" max="5" width="11.140625" customWidth="1"/>
    <col min="6" max="6" width="11.28515625" customWidth="1"/>
    <col min="7" max="7" width="11.85546875" customWidth="1"/>
    <col min="8" max="8" width="12" customWidth="1"/>
    <col min="9" max="9" width="14.42578125" style="9" customWidth="1"/>
    <col min="10" max="10" width="14.42578125" customWidth="1"/>
    <col min="11" max="11" width="12.42578125" customWidth="1"/>
    <col min="12" max="12" width="15" customWidth="1"/>
    <col min="13" max="14" width="13.28515625" customWidth="1"/>
    <col min="15" max="15" width="14.140625" customWidth="1"/>
    <col min="16" max="17" width="15.42578125" customWidth="1"/>
    <col min="18" max="19" width="14.7109375" customWidth="1"/>
    <col min="20" max="20" width="15.28515625" customWidth="1"/>
  </cols>
  <sheetData>
    <row r="1" spans="1:32" ht="24.75" customHeight="1">
      <c r="A1" s="126"/>
      <c r="B1" s="14"/>
      <c r="C1" s="126"/>
      <c r="D1" s="126"/>
      <c r="E1" s="126"/>
      <c r="F1" s="126"/>
      <c r="G1" s="126"/>
      <c r="H1" s="126"/>
      <c r="I1" s="127"/>
      <c r="J1" s="127"/>
      <c r="K1" s="127"/>
      <c r="L1" s="127"/>
      <c r="M1" s="127"/>
      <c r="N1" s="244" t="s">
        <v>63</v>
      </c>
      <c r="O1" s="244"/>
      <c r="P1" s="244"/>
      <c r="Q1" s="244"/>
      <c r="R1" s="244"/>
      <c r="S1" s="244"/>
      <c r="T1" s="245"/>
      <c r="U1" s="7"/>
      <c r="V1" s="7"/>
      <c r="W1" s="7"/>
      <c r="X1" s="7"/>
      <c r="Y1" s="7"/>
      <c r="Z1" s="7"/>
      <c r="AA1" s="7"/>
    </row>
    <row r="2" spans="1:32" ht="21" customHeight="1">
      <c r="A2" s="126"/>
      <c r="B2" s="14"/>
      <c r="C2" s="126"/>
      <c r="D2" s="126"/>
      <c r="E2" s="126"/>
      <c r="F2" s="126"/>
      <c r="G2" s="126"/>
      <c r="H2" s="126"/>
      <c r="I2" s="127"/>
      <c r="J2" s="127"/>
      <c r="K2" s="127"/>
      <c r="L2" s="127"/>
      <c r="M2" s="127"/>
      <c r="N2" s="128"/>
      <c r="O2" s="128"/>
      <c r="P2" s="128"/>
      <c r="Q2" s="128"/>
      <c r="R2" s="128"/>
      <c r="S2" s="128"/>
      <c r="T2" s="129"/>
      <c r="U2" s="7"/>
      <c r="V2" s="7"/>
      <c r="W2" s="7"/>
      <c r="X2" s="7"/>
      <c r="Y2" s="7"/>
      <c r="Z2" s="7"/>
      <c r="AA2" s="7"/>
    </row>
    <row r="3" spans="1:32" ht="44.25" customHeight="1">
      <c r="A3" s="236" t="s">
        <v>68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46"/>
    </row>
    <row r="4" spans="1:32" ht="19.5" customHeight="1">
      <c r="A4" s="247" t="s">
        <v>31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2"/>
    </row>
    <row r="5" spans="1:32" ht="22.5" customHeight="1">
      <c r="A5" s="5"/>
      <c r="B5" s="11"/>
      <c r="C5" s="5"/>
      <c r="D5" s="5"/>
      <c r="E5" s="5"/>
      <c r="F5" s="5"/>
      <c r="G5" s="5"/>
      <c r="H5" s="5"/>
      <c r="I5" s="14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32" ht="44.25" customHeight="1">
      <c r="A6" s="239" t="s">
        <v>54</v>
      </c>
      <c r="B6" s="239" t="s">
        <v>70</v>
      </c>
      <c r="C6" s="239"/>
      <c r="D6" s="239"/>
      <c r="E6" s="239"/>
      <c r="F6" s="239"/>
      <c r="G6" s="239"/>
      <c r="H6" s="239"/>
      <c r="I6" s="239" t="s">
        <v>32</v>
      </c>
      <c r="J6" s="239" t="s">
        <v>279</v>
      </c>
      <c r="K6" s="239"/>
      <c r="L6" s="239"/>
      <c r="M6" s="239"/>
      <c r="N6" s="239"/>
      <c r="O6" s="239"/>
      <c r="P6" s="239" t="s">
        <v>198</v>
      </c>
      <c r="Q6" s="239"/>
      <c r="R6" s="239"/>
      <c r="S6" s="239"/>
      <c r="T6" s="239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4.75" customHeight="1">
      <c r="A7" s="239"/>
      <c r="B7" s="210" t="s">
        <v>10</v>
      </c>
      <c r="C7" s="210" t="s">
        <v>129</v>
      </c>
      <c r="D7" s="210" t="s">
        <v>132</v>
      </c>
      <c r="E7" s="210" t="s">
        <v>175</v>
      </c>
      <c r="F7" s="210" t="s">
        <v>180</v>
      </c>
      <c r="G7" s="210" t="s">
        <v>196</v>
      </c>
      <c r="H7" s="210" t="s">
        <v>230</v>
      </c>
      <c r="I7" s="239"/>
      <c r="J7" s="210" t="s">
        <v>129</v>
      </c>
      <c r="K7" s="210" t="s">
        <v>132</v>
      </c>
      <c r="L7" s="210" t="s">
        <v>175</v>
      </c>
      <c r="M7" s="210" t="s">
        <v>180</v>
      </c>
      <c r="N7" s="210" t="s">
        <v>196</v>
      </c>
      <c r="O7" s="210" t="s">
        <v>230</v>
      </c>
      <c r="P7" s="210" t="s">
        <v>132</v>
      </c>
      <c r="Q7" s="210" t="s">
        <v>175</v>
      </c>
      <c r="R7" s="210" t="s">
        <v>180</v>
      </c>
      <c r="S7" s="210" t="s">
        <v>196</v>
      </c>
      <c r="T7" s="210" t="s">
        <v>230</v>
      </c>
      <c r="U7" s="33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63">
      <c r="A8" s="210" t="s">
        <v>33</v>
      </c>
      <c r="B8" s="210">
        <v>1</v>
      </c>
      <c r="C8" s="210">
        <v>2</v>
      </c>
      <c r="D8" s="210">
        <v>3</v>
      </c>
      <c r="E8" s="210">
        <v>4</v>
      </c>
      <c r="F8" s="210">
        <v>5</v>
      </c>
      <c r="G8" s="210">
        <v>6</v>
      </c>
      <c r="H8" s="210">
        <v>7</v>
      </c>
      <c r="I8" s="210">
        <v>8</v>
      </c>
      <c r="J8" s="210">
        <v>9</v>
      </c>
      <c r="K8" s="210">
        <v>10</v>
      </c>
      <c r="L8" s="210">
        <v>11</v>
      </c>
      <c r="M8" s="210">
        <v>12</v>
      </c>
      <c r="N8" s="210">
        <v>13</v>
      </c>
      <c r="O8" s="210">
        <v>14</v>
      </c>
      <c r="P8" s="210" t="s">
        <v>159</v>
      </c>
      <c r="Q8" s="210" t="s">
        <v>160</v>
      </c>
      <c r="R8" s="210" t="s">
        <v>161</v>
      </c>
      <c r="S8" s="210" t="s">
        <v>162</v>
      </c>
      <c r="T8" s="210" t="s">
        <v>163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8.75">
      <c r="A9" s="252" t="s">
        <v>34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3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8.75">
      <c r="A10" s="230" t="s">
        <v>262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</row>
    <row r="11" spans="1:32" ht="20.25" customHeight="1">
      <c r="A11" s="180" t="s">
        <v>243</v>
      </c>
      <c r="B11" s="135"/>
      <c r="C11" s="136"/>
      <c r="D11" s="136"/>
      <c r="E11" s="136"/>
      <c r="F11" s="136"/>
      <c r="G11" s="136"/>
      <c r="H11" s="136"/>
      <c r="I11" s="135"/>
      <c r="J11" s="137"/>
      <c r="K11" s="137"/>
      <c r="L11" s="137"/>
      <c r="M11" s="137"/>
      <c r="N11" s="137"/>
      <c r="O11" s="137"/>
      <c r="P11" s="138"/>
      <c r="Q11" s="138"/>
      <c r="R11" s="138"/>
      <c r="S11" s="138"/>
      <c r="T11" s="138"/>
      <c r="U11" s="125"/>
    </row>
    <row r="12" spans="1:32" ht="31.5">
      <c r="A12" s="175" t="s">
        <v>244</v>
      </c>
      <c r="B12" s="40" t="s">
        <v>38</v>
      </c>
      <c r="C12" s="40"/>
      <c r="D12" s="40"/>
      <c r="E12" s="40"/>
      <c r="F12" s="40"/>
      <c r="G12" s="40"/>
      <c r="H12" s="40"/>
      <c r="I12" s="39">
        <v>318.45999999999998</v>
      </c>
      <c r="J12" s="99"/>
      <c r="K12" s="99"/>
      <c r="L12" s="99"/>
      <c r="M12" s="99"/>
      <c r="N12" s="99"/>
      <c r="O12" s="99"/>
      <c r="P12" s="133"/>
      <c r="Q12" s="133"/>
      <c r="R12" s="133"/>
      <c r="S12" s="133"/>
      <c r="T12" s="133"/>
    </row>
    <row r="13" spans="1:32" ht="31.5">
      <c r="A13" s="175" t="s">
        <v>245</v>
      </c>
      <c r="B13" s="40" t="s">
        <v>38</v>
      </c>
      <c r="C13" s="40"/>
      <c r="D13" s="40"/>
      <c r="E13" s="40"/>
      <c r="F13" s="40"/>
      <c r="G13" s="40"/>
      <c r="H13" s="40"/>
      <c r="I13" s="39">
        <v>736.5</v>
      </c>
      <c r="J13" s="99"/>
      <c r="K13" s="99"/>
      <c r="L13" s="99"/>
      <c r="M13" s="99"/>
      <c r="N13" s="99"/>
      <c r="O13" s="99"/>
      <c r="P13" s="133"/>
      <c r="Q13" s="133"/>
      <c r="R13" s="133"/>
      <c r="S13" s="133"/>
      <c r="T13" s="133"/>
    </row>
    <row r="14" spans="1:32" ht="15.75">
      <c r="A14" s="175" t="s">
        <v>246</v>
      </c>
      <c r="B14" s="40" t="s">
        <v>38</v>
      </c>
      <c r="C14" s="99">
        <v>6333.3</v>
      </c>
      <c r="D14" s="99">
        <v>6465</v>
      </c>
      <c r="E14" s="99">
        <v>6474</v>
      </c>
      <c r="F14" s="99">
        <v>6188.5</v>
      </c>
      <c r="G14" s="99">
        <v>6292.8</v>
      </c>
      <c r="H14" s="99">
        <v>6292.8</v>
      </c>
      <c r="I14" s="39">
        <v>465.9</v>
      </c>
      <c r="J14" s="99">
        <f>C14*I14/1000</f>
        <v>2950.6844699999997</v>
      </c>
      <c r="K14" s="99">
        <f>D14*I14/1000</f>
        <v>3012.0435000000002</v>
      </c>
      <c r="L14" s="99">
        <f>E14*I14/1000</f>
        <v>3016.2365999999997</v>
      </c>
      <c r="M14" s="99">
        <f>F14*I14/1000</f>
        <v>2883.2221500000001</v>
      </c>
      <c r="N14" s="99">
        <f>G14*I14/1000</f>
        <v>2931.8155200000001</v>
      </c>
      <c r="O14" s="99">
        <f>H14*I14/1000</f>
        <v>2931.8155200000001</v>
      </c>
      <c r="P14" s="133">
        <f>K14/J14*100</f>
        <v>102.0794846288665</v>
      </c>
      <c r="Q14" s="133">
        <f>L14/K14*100</f>
        <v>100.13921113689092</v>
      </c>
      <c r="R14" s="133">
        <f t="shared" ref="R14:T14" si="0">M14/L14*100</f>
        <v>95.590052517763368</v>
      </c>
      <c r="S14" s="133">
        <f t="shared" si="0"/>
        <v>101.68538418033451</v>
      </c>
      <c r="T14" s="133">
        <f t="shared" si="0"/>
        <v>100</v>
      </c>
    </row>
    <row r="15" spans="1:32" ht="15.75">
      <c r="A15" s="180" t="s">
        <v>247</v>
      </c>
      <c r="B15" s="135"/>
      <c r="C15" s="137"/>
      <c r="D15" s="137"/>
      <c r="E15" s="137"/>
      <c r="F15" s="137"/>
      <c r="G15" s="137"/>
      <c r="H15" s="137"/>
      <c r="I15" s="139"/>
      <c r="J15" s="137"/>
      <c r="K15" s="137"/>
      <c r="L15" s="137"/>
      <c r="M15" s="137"/>
      <c r="N15" s="137"/>
      <c r="O15" s="137"/>
      <c r="P15" s="133"/>
      <c r="Q15" s="133"/>
      <c r="R15" s="133"/>
      <c r="S15" s="133"/>
      <c r="T15" s="133"/>
    </row>
    <row r="16" spans="1:32" ht="18">
      <c r="A16" s="131" t="s">
        <v>437</v>
      </c>
      <c r="B16" s="196"/>
      <c r="C16" s="213"/>
      <c r="D16" s="213"/>
      <c r="E16" s="213"/>
      <c r="F16" s="213"/>
      <c r="G16" s="213"/>
      <c r="H16" s="213"/>
      <c r="I16" s="196"/>
      <c r="J16" s="195"/>
      <c r="K16" s="198"/>
      <c r="L16" s="198"/>
      <c r="M16" s="198"/>
      <c r="N16" s="198"/>
      <c r="O16" s="198"/>
      <c r="P16" s="199"/>
      <c r="Q16" s="199"/>
      <c r="R16" s="199"/>
      <c r="S16" s="199"/>
      <c r="T16" s="199"/>
      <c r="U16" s="125"/>
    </row>
    <row r="17" spans="1:21" ht="18">
      <c r="A17" s="214" t="s">
        <v>438</v>
      </c>
      <c r="B17" s="213" t="s">
        <v>38</v>
      </c>
      <c r="C17" s="213"/>
      <c r="D17" s="213"/>
      <c r="E17" s="213"/>
      <c r="F17" s="213"/>
      <c r="G17" s="213"/>
      <c r="H17" s="213"/>
      <c r="I17" s="37">
        <v>2263.3000000000002</v>
      </c>
      <c r="J17" s="195"/>
      <c r="K17" s="198"/>
      <c r="L17" s="198"/>
      <c r="M17" s="198"/>
      <c r="N17" s="198"/>
      <c r="O17" s="198"/>
      <c r="P17" s="199"/>
      <c r="Q17" s="199"/>
      <c r="R17" s="199"/>
      <c r="S17" s="199"/>
      <c r="T17" s="199"/>
      <c r="U17" s="125"/>
    </row>
    <row r="18" spans="1:21" ht="18">
      <c r="A18" s="214" t="s">
        <v>439</v>
      </c>
      <c r="B18" s="213" t="s">
        <v>38</v>
      </c>
      <c r="C18" s="213"/>
      <c r="D18" s="213"/>
      <c r="E18" s="213"/>
      <c r="F18" s="213"/>
      <c r="G18" s="213"/>
      <c r="H18" s="213"/>
      <c r="I18" s="37">
        <v>2263.3000000000002</v>
      </c>
      <c r="J18" s="195"/>
      <c r="K18" s="198"/>
      <c r="L18" s="198"/>
      <c r="M18" s="198"/>
      <c r="N18" s="198"/>
      <c r="O18" s="198"/>
      <c r="P18" s="199"/>
      <c r="Q18" s="199"/>
      <c r="R18" s="199"/>
      <c r="S18" s="199"/>
      <c r="T18" s="199"/>
      <c r="U18" s="125"/>
    </row>
    <row r="19" spans="1:21" ht="18">
      <c r="A19" s="214" t="s">
        <v>440</v>
      </c>
      <c r="B19" s="213" t="s">
        <v>442</v>
      </c>
      <c r="C19" s="213"/>
      <c r="D19" s="213"/>
      <c r="E19" s="213"/>
      <c r="F19" s="213"/>
      <c r="G19" s="213"/>
      <c r="H19" s="213"/>
      <c r="I19" s="37">
        <v>26.34</v>
      </c>
      <c r="J19" s="195"/>
      <c r="K19" s="198"/>
      <c r="L19" s="198"/>
      <c r="M19" s="198"/>
      <c r="N19" s="198"/>
      <c r="O19" s="198"/>
      <c r="P19" s="199"/>
      <c r="Q19" s="199"/>
      <c r="R19" s="199"/>
      <c r="S19" s="199"/>
      <c r="T19" s="199"/>
      <c r="U19" s="125"/>
    </row>
    <row r="20" spans="1:21" ht="15.75">
      <c r="A20" s="214" t="s">
        <v>441</v>
      </c>
      <c r="B20" s="213" t="s">
        <v>442</v>
      </c>
      <c r="C20" s="213">
        <v>15.4</v>
      </c>
      <c r="D20" s="213">
        <v>15</v>
      </c>
      <c r="E20" s="213">
        <v>15</v>
      </c>
      <c r="F20" s="213">
        <v>15</v>
      </c>
      <c r="G20" s="213">
        <v>15</v>
      </c>
      <c r="H20" s="213">
        <v>15</v>
      </c>
      <c r="I20" s="37">
        <v>829.66</v>
      </c>
      <c r="J20" s="200">
        <f>C20*I20/1000</f>
        <v>12.776764</v>
      </c>
      <c r="K20" s="200">
        <f>D20*I20/1000</f>
        <v>12.444900000000001</v>
      </c>
      <c r="L20" s="200">
        <f>E20*I20/1000</f>
        <v>12.444900000000001</v>
      </c>
      <c r="M20" s="200">
        <f>F20*I20/1000</f>
        <v>12.444900000000001</v>
      </c>
      <c r="N20" s="200">
        <f>G20*I20/1000</f>
        <v>12.444900000000001</v>
      </c>
      <c r="O20" s="200">
        <f>H20*I20/1000</f>
        <v>12.444900000000001</v>
      </c>
      <c r="P20" s="197">
        <f>K20/J20*100</f>
        <v>97.402597402597408</v>
      </c>
      <c r="Q20" s="197">
        <f t="shared" ref="Q20:T20" si="1">L20/K20*100</f>
        <v>100</v>
      </c>
      <c r="R20" s="197">
        <f t="shared" si="1"/>
        <v>100</v>
      </c>
      <c r="S20" s="197">
        <f t="shared" si="1"/>
        <v>100</v>
      </c>
      <c r="T20" s="197">
        <f t="shared" si="1"/>
        <v>100</v>
      </c>
      <c r="U20" s="125"/>
    </row>
    <row r="21" spans="1:21" ht="18.75">
      <c r="A21" s="92" t="s">
        <v>247</v>
      </c>
      <c r="B21" s="199"/>
      <c r="C21" s="201"/>
      <c r="D21" s="201"/>
      <c r="E21" s="201"/>
      <c r="F21" s="201"/>
      <c r="G21" s="201"/>
      <c r="H21" s="201"/>
      <c r="I21" s="199"/>
      <c r="J21" s="198"/>
      <c r="K21" s="198"/>
      <c r="L21" s="198"/>
      <c r="M21" s="198"/>
      <c r="N21" s="198"/>
      <c r="O21" s="198"/>
      <c r="P21" s="199"/>
      <c r="Q21" s="199"/>
      <c r="R21" s="199"/>
      <c r="S21" s="199"/>
      <c r="T21" s="199"/>
      <c r="U21" s="125"/>
    </row>
    <row r="22" spans="1:21" ht="31.5">
      <c r="A22" s="214" t="s">
        <v>248</v>
      </c>
      <c r="B22" s="40" t="s">
        <v>38</v>
      </c>
      <c r="C22" s="99"/>
      <c r="D22" s="99"/>
      <c r="E22" s="99"/>
      <c r="F22" s="99"/>
      <c r="G22" s="99"/>
      <c r="H22" s="99"/>
      <c r="I22" s="39">
        <v>2280</v>
      </c>
      <c r="J22" s="99"/>
      <c r="K22" s="99"/>
      <c r="L22" s="99"/>
      <c r="M22" s="99"/>
      <c r="N22" s="99"/>
      <c r="O22" s="99"/>
      <c r="P22" s="133"/>
      <c r="Q22" s="133"/>
      <c r="R22" s="133"/>
      <c r="S22" s="133"/>
      <c r="T22" s="133"/>
    </row>
    <row r="23" spans="1:21" ht="15.75">
      <c r="A23" s="214" t="s">
        <v>249</v>
      </c>
      <c r="B23" s="40" t="s">
        <v>38</v>
      </c>
      <c r="C23" s="99"/>
      <c r="D23" s="99"/>
      <c r="E23" s="99"/>
      <c r="F23" s="99"/>
      <c r="G23" s="99"/>
      <c r="H23" s="99"/>
      <c r="I23" s="39">
        <v>394.43</v>
      </c>
      <c r="J23" s="99"/>
      <c r="K23" s="99"/>
      <c r="L23" s="99"/>
      <c r="M23" s="99"/>
      <c r="N23" s="99"/>
      <c r="O23" s="99"/>
      <c r="P23" s="133"/>
      <c r="Q23" s="133"/>
      <c r="R23" s="133"/>
      <c r="S23" s="133"/>
      <c r="T23" s="133"/>
    </row>
    <row r="24" spans="1:21" ht="15.75">
      <c r="A24" s="214" t="s">
        <v>399</v>
      </c>
      <c r="B24" s="40" t="s">
        <v>38</v>
      </c>
      <c r="C24" s="99"/>
      <c r="D24" s="99"/>
      <c r="E24" s="99"/>
      <c r="F24" s="99"/>
      <c r="G24" s="99"/>
      <c r="H24" s="99"/>
      <c r="I24" s="39">
        <v>104.07</v>
      </c>
      <c r="J24" s="99"/>
      <c r="K24" s="99"/>
      <c r="L24" s="99"/>
      <c r="M24" s="99"/>
      <c r="N24" s="99"/>
      <c r="O24" s="99"/>
      <c r="P24" s="133"/>
      <c r="Q24" s="133"/>
      <c r="R24" s="133"/>
      <c r="S24" s="133"/>
      <c r="T24" s="133"/>
    </row>
    <row r="25" spans="1:21" ht="15.75">
      <c r="A25" s="214" t="s">
        <v>250</v>
      </c>
      <c r="B25" s="40" t="s">
        <v>35</v>
      </c>
      <c r="C25" s="99"/>
      <c r="D25" s="99"/>
      <c r="E25" s="99"/>
      <c r="F25" s="99"/>
      <c r="G25" s="99"/>
      <c r="H25" s="99"/>
      <c r="I25" s="39">
        <v>245.95</v>
      </c>
      <c r="J25" s="99"/>
      <c r="K25" s="99"/>
      <c r="L25" s="99"/>
      <c r="M25" s="99"/>
      <c r="N25" s="99"/>
      <c r="O25" s="99"/>
      <c r="P25" s="133"/>
      <c r="Q25" s="133"/>
      <c r="R25" s="133"/>
      <c r="S25" s="133"/>
      <c r="T25" s="133"/>
    </row>
    <row r="26" spans="1:21" ht="15.75">
      <c r="A26" s="214" t="s">
        <v>251</v>
      </c>
      <c r="B26" s="40" t="s">
        <v>35</v>
      </c>
      <c r="C26" s="99"/>
      <c r="D26" s="99"/>
      <c r="E26" s="99"/>
      <c r="F26" s="99"/>
      <c r="G26" s="99"/>
      <c r="H26" s="99"/>
      <c r="I26" s="39">
        <v>77.53</v>
      </c>
      <c r="J26" s="99"/>
      <c r="K26" s="99"/>
      <c r="L26" s="99"/>
      <c r="M26" s="99"/>
      <c r="N26" s="99"/>
      <c r="O26" s="99"/>
      <c r="P26" s="133"/>
      <c r="Q26" s="133"/>
      <c r="R26" s="133"/>
      <c r="S26" s="133"/>
      <c r="T26" s="133"/>
    </row>
    <row r="27" spans="1:21" ht="15.75">
      <c r="A27" s="214" t="s">
        <v>252</v>
      </c>
      <c r="B27" s="40" t="s">
        <v>35</v>
      </c>
      <c r="C27" s="99"/>
      <c r="D27" s="99"/>
      <c r="E27" s="99"/>
      <c r="F27" s="99"/>
      <c r="G27" s="99"/>
      <c r="H27" s="99"/>
      <c r="I27" s="39">
        <v>324.39999999999998</v>
      </c>
      <c r="J27" s="99"/>
      <c r="K27" s="99"/>
      <c r="L27" s="99"/>
      <c r="M27" s="99"/>
      <c r="N27" s="99"/>
      <c r="O27" s="99"/>
      <c r="P27" s="133"/>
      <c r="Q27" s="133"/>
      <c r="R27" s="133"/>
      <c r="S27" s="133"/>
      <c r="T27" s="133"/>
    </row>
    <row r="28" spans="1:21" ht="15.75">
      <c r="A28" s="214" t="s">
        <v>253</v>
      </c>
      <c r="B28" s="40" t="s">
        <v>35</v>
      </c>
      <c r="C28" s="99"/>
      <c r="D28" s="99"/>
      <c r="E28" s="99"/>
      <c r="F28" s="99"/>
      <c r="G28" s="99"/>
      <c r="H28" s="99"/>
      <c r="I28" s="39">
        <v>301.42</v>
      </c>
      <c r="J28" s="99"/>
      <c r="K28" s="99"/>
      <c r="L28" s="99"/>
      <c r="M28" s="99"/>
      <c r="N28" s="99"/>
      <c r="O28" s="99"/>
      <c r="P28" s="133"/>
      <c r="Q28" s="133"/>
      <c r="R28" s="133"/>
      <c r="S28" s="133"/>
      <c r="T28" s="133"/>
    </row>
    <row r="29" spans="1:21" ht="15.75">
      <c r="A29" s="214" t="s">
        <v>254</v>
      </c>
      <c r="B29" s="40" t="s">
        <v>35</v>
      </c>
      <c r="C29" s="99"/>
      <c r="D29" s="99"/>
      <c r="E29" s="99"/>
      <c r="F29" s="99"/>
      <c r="G29" s="99"/>
      <c r="H29" s="99"/>
      <c r="I29" s="39">
        <v>222.7</v>
      </c>
      <c r="J29" s="99"/>
      <c r="K29" s="99"/>
      <c r="L29" s="99"/>
      <c r="M29" s="99"/>
      <c r="N29" s="99"/>
      <c r="O29" s="99"/>
      <c r="P29" s="133"/>
      <c r="Q29" s="133"/>
      <c r="R29" s="133"/>
      <c r="S29" s="133"/>
      <c r="T29" s="133"/>
    </row>
    <row r="30" spans="1:21" ht="15.75">
      <c r="A30" s="175" t="s">
        <v>255</v>
      </c>
      <c r="B30" s="176" t="s">
        <v>35</v>
      </c>
      <c r="C30" s="154">
        <v>106</v>
      </c>
      <c r="D30" s="154">
        <v>55.7</v>
      </c>
      <c r="E30" s="154">
        <v>0</v>
      </c>
      <c r="F30" s="154">
        <v>0</v>
      </c>
      <c r="G30" s="154">
        <v>0</v>
      </c>
      <c r="H30" s="154">
        <v>0</v>
      </c>
      <c r="I30" s="177">
        <v>168.3</v>
      </c>
      <c r="J30" s="154">
        <f>C30*I30/1000</f>
        <v>17.839800000000004</v>
      </c>
      <c r="K30" s="154">
        <f>D30*I30/1000</f>
        <v>9.3743100000000013</v>
      </c>
      <c r="L30" s="154">
        <v>0</v>
      </c>
      <c r="M30" s="154">
        <v>0</v>
      </c>
      <c r="N30" s="154">
        <v>0</v>
      </c>
      <c r="O30" s="154">
        <v>0</v>
      </c>
      <c r="P30" s="178">
        <f>K30/J30*100</f>
        <v>52.547169811320749</v>
      </c>
      <c r="Q30" s="178">
        <v>0</v>
      </c>
      <c r="R30" s="178">
        <v>0</v>
      </c>
      <c r="S30" s="178">
        <v>0</v>
      </c>
      <c r="T30" s="178">
        <v>0</v>
      </c>
      <c r="U30" s="125"/>
    </row>
    <row r="31" spans="1:21" ht="15.75">
      <c r="A31" s="214" t="s">
        <v>256</v>
      </c>
      <c r="B31" s="40" t="s">
        <v>38</v>
      </c>
      <c r="C31" s="99"/>
      <c r="D31" s="99"/>
      <c r="E31" s="99"/>
      <c r="F31" s="99"/>
      <c r="G31" s="99"/>
      <c r="H31" s="99"/>
      <c r="I31" s="39">
        <v>186.48</v>
      </c>
      <c r="J31" s="99"/>
      <c r="K31" s="99"/>
      <c r="L31" s="99"/>
      <c r="M31" s="99"/>
      <c r="N31" s="99"/>
      <c r="O31" s="99"/>
      <c r="P31" s="133"/>
      <c r="Q31" s="133"/>
      <c r="R31" s="133"/>
      <c r="S31" s="133"/>
      <c r="T31" s="133"/>
    </row>
    <row r="32" spans="1:21" ht="15.75">
      <c r="A32" s="214" t="s">
        <v>257</v>
      </c>
      <c r="B32" s="40" t="s">
        <v>36</v>
      </c>
      <c r="C32" s="99"/>
      <c r="D32" s="99"/>
      <c r="E32" s="99"/>
      <c r="F32" s="99"/>
      <c r="G32" s="99"/>
      <c r="H32" s="99"/>
      <c r="I32" s="39">
        <v>1</v>
      </c>
      <c r="J32" s="99"/>
      <c r="K32" s="99"/>
      <c r="L32" s="99"/>
      <c r="M32" s="99"/>
      <c r="N32" s="99"/>
      <c r="O32" s="99"/>
      <c r="P32" s="133"/>
      <c r="Q32" s="133"/>
      <c r="R32" s="133"/>
      <c r="S32" s="133"/>
      <c r="T32" s="133"/>
    </row>
    <row r="33" spans="1:21" ht="15.75">
      <c r="A33" s="214" t="s">
        <v>258</v>
      </c>
      <c r="B33" s="40" t="s">
        <v>36</v>
      </c>
      <c r="C33" s="99"/>
      <c r="D33" s="99"/>
      <c r="E33" s="99"/>
      <c r="F33" s="99"/>
      <c r="G33" s="99"/>
      <c r="H33" s="99"/>
      <c r="I33" s="39">
        <v>0.34</v>
      </c>
      <c r="J33" s="99"/>
      <c r="K33" s="99"/>
      <c r="L33" s="99"/>
      <c r="M33" s="99"/>
      <c r="N33" s="99"/>
      <c r="O33" s="99"/>
      <c r="P33" s="133"/>
      <c r="Q33" s="133"/>
      <c r="R33" s="133"/>
      <c r="S33" s="133"/>
      <c r="T33" s="133"/>
    </row>
    <row r="34" spans="1:21" ht="15.75">
      <c r="A34" s="180" t="s">
        <v>397</v>
      </c>
      <c r="B34" s="215" t="s">
        <v>53</v>
      </c>
      <c r="C34" s="215" t="s">
        <v>53</v>
      </c>
      <c r="D34" s="215" t="s">
        <v>53</v>
      </c>
      <c r="E34" s="215" t="s">
        <v>53</v>
      </c>
      <c r="F34" s="215" t="s">
        <v>53</v>
      </c>
      <c r="G34" s="215" t="s">
        <v>53</v>
      </c>
      <c r="H34" s="215" t="s">
        <v>53</v>
      </c>
      <c r="I34" s="134" t="s">
        <v>53</v>
      </c>
      <c r="J34" s="100">
        <f>J14+J20+J30</f>
        <v>2981.3010340000001</v>
      </c>
      <c r="K34" s="100">
        <f t="shared" ref="K34:O34" si="2">K14+K20+K30</f>
        <v>3033.8627100000003</v>
      </c>
      <c r="L34" s="100">
        <f t="shared" si="2"/>
        <v>3028.6814999999997</v>
      </c>
      <c r="M34" s="100">
        <f t="shared" si="2"/>
        <v>2895.66705</v>
      </c>
      <c r="N34" s="100">
        <f t="shared" si="2"/>
        <v>2944.2604200000001</v>
      </c>
      <c r="O34" s="100">
        <f t="shared" si="2"/>
        <v>2944.2604200000001</v>
      </c>
      <c r="P34" s="100">
        <f>K34/J34*100</f>
        <v>101.76304490558199</v>
      </c>
      <c r="Q34" s="100">
        <f t="shared" ref="Q34:T34" si="3">L34/K34*100</f>
        <v>99.829220683489638</v>
      </c>
      <c r="R34" s="100">
        <f t="shared" si="3"/>
        <v>95.608173061446053</v>
      </c>
      <c r="S34" s="100">
        <f t="shared" si="3"/>
        <v>101.67814079315507</v>
      </c>
      <c r="T34" s="100">
        <f t="shared" si="3"/>
        <v>100</v>
      </c>
      <c r="U34" s="125"/>
    </row>
    <row r="35" spans="1:21" ht="15.75">
      <c r="A35" s="240" t="s">
        <v>414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125"/>
    </row>
    <row r="36" spans="1:21" ht="15.75">
      <c r="A36" s="131" t="s">
        <v>415</v>
      </c>
      <c r="B36" s="196"/>
      <c r="C36" s="213"/>
      <c r="D36" s="213"/>
      <c r="E36" s="213"/>
      <c r="F36" s="213"/>
      <c r="G36" s="213"/>
      <c r="H36" s="213"/>
      <c r="I36" s="196"/>
      <c r="J36" s="195"/>
      <c r="K36" s="195"/>
      <c r="L36" s="195"/>
      <c r="M36" s="195"/>
      <c r="N36" s="195"/>
      <c r="O36" s="195"/>
      <c r="P36" s="196"/>
      <c r="Q36" s="196"/>
      <c r="R36" s="196"/>
      <c r="S36" s="196"/>
      <c r="T36" s="196"/>
      <c r="U36" s="125"/>
    </row>
    <row r="37" spans="1:21" ht="47.25">
      <c r="A37" s="214" t="s">
        <v>416</v>
      </c>
      <c r="B37" s="213" t="s">
        <v>36</v>
      </c>
      <c r="C37" s="213"/>
      <c r="D37" s="213"/>
      <c r="E37" s="213"/>
      <c r="F37" s="213"/>
      <c r="G37" s="213"/>
      <c r="H37" s="213"/>
      <c r="I37" s="37">
        <v>127.61</v>
      </c>
      <c r="J37" s="195"/>
      <c r="K37" s="195"/>
      <c r="L37" s="195"/>
      <c r="M37" s="195"/>
      <c r="N37" s="195"/>
      <c r="O37" s="195"/>
      <c r="P37" s="196"/>
      <c r="Q37" s="196"/>
      <c r="R37" s="196"/>
      <c r="S37" s="196"/>
      <c r="T37" s="196"/>
      <c r="U37" s="125"/>
    </row>
    <row r="38" spans="1:21" ht="31.5">
      <c r="A38" s="214" t="s">
        <v>417</v>
      </c>
      <c r="B38" s="213" t="s">
        <v>36</v>
      </c>
      <c r="C38" s="213"/>
      <c r="D38" s="213"/>
      <c r="E38" s="213"/>
      <c r="F38" s="213"/>
      <c r="G38" s="213"/>
      <c r="H38" s="213"/>
      <c r="I38" s="37">
        <v>156.41</v>
      </c>
      <c r="J38" s="195"/>
      <c r="K38" s="195"/>
      <c r="L38" s="195"/>
      <c r="M38" s="195"/>
      <c r="N38" s="195"/>
      <c r="O38" s="195"/>
      <c r="P38" s="196"/>
      <c r="Q38" s="196"/>
      <c r="R38" s="196"/>
      <c r="S38" s="196"/>
      <c r="T38" s="196"/>
      <c r="U38" s="125"/>
    </row>
    <row r="39" spans="1:21" ht="47.25">
      <c r="A39" s="214" t="s">
        <v>418</v>
      </c>
      <c r="B39" s="213" t="s">
        <v>36</v>
      </c>
      <c r="C39" s="213"/>
      <c r="D39" s="213"/>
      <c r="E39" s="213"/>
      <c r="F39" s="213"/>
      <c r="G39" s="213"/>
      <c r="H39" s="213"/>
      <c r="I39" s="37">
        <v>91.18</v>
      </c>
      <c r="J39" s="195"/>
      <c r="K39" s="195"/>
      <c r="L39" s="195"/>
      <c r="M39" s="195"/>
      <c r="N39" s="195"/>
      <c r="O39" s="195"/>
      <c r="P39" s="196"/>
      <c r="Q39" s="196"/>
      <c r="R39" s="196"/>
      <c r="S39" s="196"/>
      <c r="T39" s="196"/>
      <c r="U39" s="125"/>
    </row>
    <row r="40" spans="1:21" ht="94.5">
      <c r="A40" s="214" t="s">
        <v>419</v>
      </c>
      <c r="B40" s="213" t="s">
        <v>36</v>
      </c>
      <c r="C40" s="213"/>
      <c r="D40" s="213"/>
      <c r="E40" s="213"/>
      <c r="F40" s="213"/>
      <c r="G40" s="213"/>
      <c r="H40" s="213"/>
      <c r="I40" s="37">
        <v>85.36</v>
      </c>
      <c r="J40" s="195"/>
      <c r="K40" s="195"/>
      <c r="L40" s="195"/>
      <c r="M40" s="195"/>
      <c r="N40" s="195"/>
      <c r="O40" s="195"/>
      <c r="P40" s="196"/>
      <c r="Q40" s="196"/>
      <c r="R40" s="196"/>
      <c r="S40" s="196"/>
      <c r="T40" s="196"/>
      <c r="U40" s="125"/>
    </row>
    <row r="41" spans="1:21" ht="47.25">
      <c r="A41" s="214" t="s">
        <v>420</v>
      </c>
      <c r="B41" s="213" t="s">
        <v>36</v>
      </c>
      <c r="C41" s="213"/>
      <c r="D41" s="213"/>
      <c r="E41" s="213"/>
      <c r="F41" s="213"/>
      <c r="G41" s="213"/>
      <c r="H41" s="213"/>
      <c r="I41" s="37">
        <v>114.67</v>
      </c>
      <c r="J41" s="195"/>
      <c r="K41" s="195"/>
      <c r="L41" s="195"/>
      <c r="M41" s="195"/>
      <c r="N41" s="195"/>
      <c r="O41" s="195"/>
      <c r="P41" s="196"/>
      <c r="Q41" s="196"/>
      <c r="R41" s="196"/>
      <c r="S41" s="196"/>
      <c r="T41" s="196"/>
      <c r="U41" s="125"/>
    </row>
    <row r="42" spans="1:21" ht="47.25">
      <c r="A42" s="214" t="s">
        <v>421</v>
      </c>
      <c r="B42" s="213" t="s">
        <v>36</v>
      </c>
      <c r="C42" s="213"/>
      <c r="D42" s="213"/>
      <c r="E42" s="213"/>
      <c r="F42" s="213"/>
      <c r="G42" s="213"/>
      <c r="H42" s="213"/>
      <c r="I42" s="37">
        <v>91.18</v>
      </c>
      <c r="J42" s="195"/>
      <c r="K42" s="195"/>
      <c r="L42" s="195"/>
      <c r="M42" s="195"/>
      <c r="N42" s="195"/>
      <c r="O42" s="195"/>
      <c r="P42" s="196"/>
      <c r="Q42" s="196"/>
      <c r="R42" s="196"/>
      <c r="S42" s="196"/>
      <c r="T42" s="196"/>
      <c r="U42" s="125"/>
    </row>
    <row r="43" spans="1:21" ht="31.5">
      <c r="A43" s="214" t="s">
        <v>422</v>
      </c>
      <c r="B43" s="213" t="s">
        <v>36</v>
      </c>
      <c r="C43" s="213"/>
      <c r="D43" s="213"/>
      <c r="E43" s="213"/>
      <c r="F43" s="213"/>
      <c r="G43" s="213"/>
      <c r="H43" s="213"/>
      <c r="I43" s="37">
        <v>126.54</v>
      </c>
      <c r="J43" s="195"/>
      <c r="K43" s="195"/>
      <c r="L43" s="195"/>
      <c r="M43" s="195"/>
      <c r="N43" s="195"/>
      <c r="O43" s="195"/>
      <c r="P43" s="196"/>
      <c r="Q43" s="196"/>
      <c r="R43" s="196"/>
      <c r="S43" s="196"/>
      <c r="T43" s="196"/>
      <c r="U43" s="125"/>
    </row>
    <row r="44" spans="1:21" ht="19.5" customHeight="1">
      <c r="A44" s="214" t="s">
        <v>423</v>
      </c>
      <c r="B44" s="213" t="s">
        <v>36</v>
      </c>
      <c r="C44" s="213"/>
      <c r="D44" s="213"/>
      <c r="E44" s="213"/>
      <c r="F44" s="213"/>
      <c r="G44" s="213"/>
      <c r="H44" s="213"/>
      <c r="I44" s="37">
        <v>23.56</v>
      </c>
      <c r="J44" s="195"/>
      <c r="K44" s="195"/>
      <c r="L44" s="195"/>
      <c r="M44" s="195"/>
      <c r="N44" s="195"/>
      <c r="O44" s="195"/>
      <c r="P44" s="196"/>
      <c r="Q44" s="196"/>
      <c r="R44" s="196"/>
      <c r="S44" s="196"/>
      <c r="T44" s="196"/>
      <c r="U44" s="125"/>
    </row>
    <row r="45" spans="1:21" ht="31.5">
      <c r="A45" s="214" t="s">
        <v>424</v>
      </c>
      <c r="B45" s="213" t="s">
        <v>36</v>
      </c>
      <c r="C45" s="213"/>
      <c r="D45" s="213"/>
      <c r="E45" s="213"/>
      <c r="F45" s="213"/>
      <c r="G45" s="213"/>
      <c r="H45" s="213"/>
      <c r="I45" s="37">
        <v>75.790000000000006</v>
      </c>
      <c r="J45" s="195"/>
      <c r="K45" s="195"/>
      <c r="L45" s="195"/>
      <c r="M45" s="195"/>
      <c r="N45" s="195"/>
      <c r="O45" s="195"/>
      <c r="P45" s="196"/>
      <c r="Q45" s="196"/>
      <c r="R45" s="196"/>
      <c r="S45" s="196"/>
      <c r="T45" s="196"/>
      <c r="U45" s="125"/>
    </row>
    <row r="46" spans="1:21" ht="37.5" customHeight="1">
      <c r="A46" s="214" t="s">
        <v>425</v>
      </c>
      <c r="B46" s="213" t="s">
        <v>36</v>
      </c>
      <c r="C46" s="213"/>
      <c r="D46" s="213"/>
      <c r="E46" s="213"/>
      <c r="F46" s="213"/>
      <c r="G46" s="213"/>
      <c r="H46" s="213"/>
      <c r="I46" s="37">
        <v>74.56</v>
      </c>
      <c r="J46" s="195"/>
      <c r="K46" s="195"/>
      <c r="L46" s="195"/>
      <c r="M46" s="195"/>
      <c r="N46" s="195"/>
      <c r="O46" s="195"/>
      <c r="P46" s="196"/>
      <c r="Q46" s="196"/>
      <c r="R46" s="196"/>
      <c r="S46" s="196"/>
      <c r="T46" s="196"/>
      <c r="U46" s="125"/>
    </row>
    <row r="47" spans="1:21" ht="31.5">
      <c r="A47" s="214" t="s">
        <v>426</v>
      </c>
      <c r="B47" s="40" t="s">
        <v>36</v>
      </c>
      <c r="C47" s="213"/>
      <c r="D47" s="213"/>
      <c r="E47" s="213"/>
      <c r="F47" s="213"/>
      <c r="G47" s="213"/>
      <c r="H47" s="213"/>
      <c r="I47" s="37">
        <v>46.58</v>
      </c>
      <c r="J47" s="195"/>
      <c r="K47" s="195"/>
      <c r="L47" s="195"/>
      <c r="M47" s="195"/>
      <c r="N47" s="195"/>
      <c r="O47" s="195"/>
      <c r="P47" s="196"/>
      <c r="Q47" s="196"/>
      <c r="R47" s="196"/>
      <c r="S47" s="196"/>
      <c r="T47" s="196"/>
      <c r="U47" s="125"/>
    </row>
    <row r="48" spans="1:21" ht="31.5">
      <c r="A48" s="214" t="s">
        <v>427</v>
      </c>
      <c r="B48" s="40" t="s">
        <v>36</v>
      </c>
      <c r="C48" s="213"/>
      <c r="D48" s="213"/>
      <c r="E48" s="213"/>
      <c r="F48" s="213"/>
      <c r="G48" s="213"/>
      <c r="H48" s="213"/>
      <c r="I48" s="37">
        <v>196.3</v>
      </c>
      <c r="J48" s="195"/>
      <c r="K48" s="195"/>
      <c r="L48" s="195"/>
      <c r="M48" s="195"/>
      <c r="N48" s="195"/>
      <c r="O48" s="195"/>
      <c r="P48" s="196"/>
      <c r="Q48" s="196"/>
      <c r="R48" s="196"/>
      <c r="S48" s="196"/>
      <c r="T48" s="196"/>
      <c r="U48" s="125"/>
    </row>
    <row r="49" spans="1:21" ht="47.25">
      <c r="A49" s="214" t="s">
        <v>428</v>
      </c>
      <c r="B49" s="40" t="s">
        <v>36</v>
      </c>
      <c r="C49" s="213"/>
      <c r="D49" s="213"/>
      <c r="E49" s="213"/>
      <c r="F49" s="213"/>
      <c r="G49" s="213"/>
      <c r="H49" s="213"/>
      <c r="I49" s="37">
        <v>268</v>
      </c>
      <c r="J49" s="195"/>
      <c r="K49" s="195"/>
      <c r="L49" s="195"/>
      <c r="M49" s="195"/>
      <c r="N49" s="195"/>
      <c r="O49" s="195"/>
      <c r="P49" s="196"/>
      <c r="Q49" s="196"/>
      <c r="R49" s="196"/>
      <c r="S49" s="196"/>
      <c r="T49" s="196"/>
    </row>
    <row r="50" spans="1:21" ht="98.25" customHeight="1">
      <c r="A50" s="214" t="s">
        <v>429</v>
      </c>
      <c r="B50" s="40" t="s">
        <v>36</v>
      </c>
      <c r="C50" s="213"/>
      <c r="D50" s="213"/>
      <c r="E50" s="213"/>
      <c r="F50" s="213"/>
      <c r="G50" s="213"/>
      <c r="H50" s="213"/>
      <c r="I50" s="37">
        <v>220.7</v>
      </c>
      <c r="J50" s="195"/>
      <c r="K50" s="195"/>
      <c r="L50" s="195"/>
      <c r="M50" s="195"/>
      <c r="N50" s="195"/>
      <c r="O50" s="195"/>
      <c r="P50" s="196"/>
      <c r="Q50" s="196"/>
      <c r="R50" s="196"/>
      <c r="S50" s="196"/>
      <c r="T50" s="196"/>
    </row>
    <row r="51" spans="1:21" ht="36.75" customHeight="1">
      <c r="A51" s="214" t="s">
        <v>430</v>
      </c>
      <c r="B51" s="213" t="s">
        <v>36</v>
      </c>
      <c r="C51" s="213"/>
      <c r="D51" s="213"/>
      <c r="E51" s="213"/>
      <c r="F51" s="213"/>
      <c r="G51" s="213"/>
      <c r="H51" s="213"/>
      <c r="I51" s="37">
        <v>155.75</v>
      </c>
      <c r="J51" s="195"/>
      <c r="K51" s="195"/>
      <c r="L51" s="195"/>
      <c r="M51" s="195"/>
      <c r="N51" s="195"/>
      <c r="O51" s="195"/>
      <c r="P51" s="196"/>
      <c r="Q51" s="196"/>
      <c r="R51" s="196"/>
      <c r="S51" s="196"/>
      <c r="T51" s="196"/>
    </row>
    <row r="52" spans="1:21" ht="19.5" customHeight="1">
      <c r="A52" s="214" t="s">
        <v>431</v>
      </c>
      <c r="B52" s="213" t="s">
        <v>36</v>
      </c>
      <c r="C52" s="213"/>
      <c r="D52" s="213"/>
      <c r="E52" s="213"/>
      <c r="F52" s="213"/>
      <c r="G52" s="213"/>
      <c r="H52" s="213"/>
      <c r="I52" s="37">
        <v>53.63</v>
      </c>
      <c r="J52" s="195"/>
      <c r="K52" s="195"/>
      <c r="L52" s="195"/>
      <c r="M52" s="195"/>
      <c r="N52" s="195"/>
      <c r="O52" s="195"/>
      <c r="P52" s="196"/>
      <c r="Q52" s="196"/>
      <c r="R52" s="196"/>
      <c r="S52" s="196"/>
      <c r="T52" s="196"/>
    </row>
    <row r="53" spans="1:21" ht="21" customHeight="1">
      <c r="A53" s="214" t="s">
        <v>432</v>
      </c>
      <c r="B53" s="213" t="s">
        <v>36</v>
      </c>
      <c r="C53" s="213"/>
      <c r="D53" s="213"/>
      <c r="E53" s="213"/>
      <c r="F53" s="213"/>
      <c r="G53" s="213"/>
      <c r="H53" s="213"/>
      <c r="I53" s="37">
        <v>180.15</v>
      </c>
      <c r="J53" s="195"/>
      <c r="K53" s="195"/>
      <c r="L53" s="195"/>
      <c r="M53" s="195"/>
      <c r="N53" s="195"/>
      <c r="O53" s="195"/>
      <c r="P53" s="196"/>
      <c r="Q53" s="196"/>
      <c r="R53" s="196"/>
      <c r="S53" s="196"/>
      <c r="T53" s="196"/>
    </row>
    <row r="54" spans="1:21" ht="36.75" customHeight="1">
      <c r="A54" s="214" t="s">
        <v>433</v>
      </c>
      <c r="B54" s="213" t="s">
        <v>36</v>
      </c>
      <c r="C54" s="213">
        <v>65</v>
      </c>
      <c r="D54" s="213">
        <v>40</v>
      </c>
      <c r="E54" s="213">
        <v>0</v>
      </c>
      <c r="F54" s="213">
        <v>0</v>
      </c>
      <c r="G54" s="213">
        <v>0</v>
      </c>
      <c r="H54" s="213">
        <v>0</v>
      </c>
      <c r="I54" s="37">
        <v>164.23</v>
      </c>
      <c r="J54" s="153">
        <f>I54*C54/1000</f>
        <v>10.674949999999999</v>
      </c>
      <c r="K54" s="153">
        <f>D54*I54/1000</f>
        <v>6.5691999999999995</v>
      </c>
      <c r="L54" s="153">
        <v>0</v>
      </c>
      <c r="M54" s="153">
        <v>0</v>
      </c>
      <c r="N54" s="153">
        <v>0</v>
      </c>
      <c r="O54" s="153">
        <v>0</v>
      </c>
      <c r="P54" s="197">
        <f>K54/J54*100</f>
        <v>61.53846153846154</v>
      </c>
      <c r="Q54" s="203">
        <v>0</v>
      </c>
      <c r="R54" s="203">
        <v>0</v>
      </c>
      <c r="S54" s="203">
        <v>0</v>
      </c>
      <c r="T54" s="203">
        <v>0</v>
      </c>
    </row>
    <row r="55" spans="1:21" ht="39" customHeight="1">
      <c r="A55" s="214" t="s">
        <v>434</v>
      </c>
      <c r="B55" s="213" t="s">
        <v>36</v>
      </c>
      <c r="C55" s="213">
        <v>64</v>
      </c>
      <c r="D55" s="213">
        <v>30</v>
      </c>
      <c r="E55" s="213">
        <v>0</v>
      </c>
      <c r="F55" s="213">
        <v>0</v>
      </c>
      <c r="G55" s="213">
        <v>0</v>
      </c>
      <c r="H55" s="213">
        <v>0</v>
      </c>
      <c r="I55" s="37">
        <v>104.62</v>
      </c>
      <c r="J55" s="153">
        <f>C55*I55/1000</f>
        <v>6.6956800000000003</v>
      </c>
      <c r="K55" s="153">
        <f>D55*I55/1000</f>
        <v>3.1386000000000003</v>
      </c>
      <c r="L55" s="153">
        <v>0</v>
      </c>
      <c r="M55" s="153">
        <v>0</v>
      </c>
      <c r="N55" s="153">
        <v>0</v>
      </c>
      <c r="O55" s="153">
        <v>0</v>
      </c>
      <c r="P55" s="197">
        <f>K55/J55*100</f>
        <v>46.875</v>
      </c>
      <c r="Q55" s="203">
        <v>0</v>
      </c>
      <c r="R55" s="203">
        <v>0</v>
      </c>
      <c r="S55" s="203">
        <v>0</v>
      </c>
      <c r="T55" s="203">
        <v>0</v>
      </c>
    </row>
    <row r="56" spans="1:21" ht="53.25" customHeight="1">
      <c r="A56" s="214" t="s">
        <v>435</v>
      </c>
      <c r="B56" s="213" t="s">
        <v>36</v>
      </c>
      <c r="C56" s="213"/>
      <c r="D56" s="213"/>
      <c r="E56" s="213"/>
      <c r="F56" s="213"/>
      <c r="G56" s="213"/>
      <c r="H56" s="213"/>
      <c r="I56" s="37">
        <v>106.36</v>
      </c>
      <c r="J56" s="213"/>
      <c r="K56" s="213"/>
      <c r="L56" s="213"/>
      <c r="M56" s="213"/>
      <c r="N56" s="213"/>
      <c r="O56" s="213"/>
      <c r="P56" s="163"/>
      <c r="Q56" s="196"/>
      <c r="R56" s="196"/>
      <c r="S56" s="196"/>
      <c r="T56" s="196"/>
    </row>
    <row r="57" spans="1:21" ht="36" customHeight="1">
      <c r="A57" s="214" t="s">
        <v>436</v>
      </c>
      <c r="B57" s="213" t="s">
        <v>36</v>
      </c>
      <c r="C57" s="213"/>
      <c r="D57" s="213"/>
      <c r="E57" s="213"/>
      <c r="F57" s="213"/>
      <c r="G57" s="213"/>
      <c r="H57" s="213"/>
      <c r="I57" s="37">
        <v>2.67</v>
      </c>
      <c r="J57" s="195"/>
      <c r="K57" s="195"/>
      <c r="L57" s="195"/>
      <c r="M57" s="195"/>
      <c r="N57" s="195"/>
      <c r="O57" s="195"/>
      <c r="P57" s="196"/>
      <c r="Q57" s="196"/>
      <c r="R57" s="196"/>
      <c r="S57" s="196"/>
      <c r="T57" s="196"/>
    </row>
    <row r="58" spans="1:21" ht="31.5">
      <c r="A58" s="214" t="s">
        <v>263</v>
      </c>
      <c r="B58" s="40" t="s">
        <v>264</v>
      </c>
      <c r="C58" s="40"/>
      <c r="D58" s="40"/>
      <c r="E58" s="40"/>
      <c r="F58" s="40"/>
      <c r="G58" s="40"/>
      <c r="H58" s="40"/>
      <c r="I58" s="39">
        <v>401.7</v>
      </c>
      <c r="J58" s="40"/>
      <c r="K58" s="40"/>
      <c r="L58" s="40"/>
      <c r="M58" s="40"/>
      <c r="N58" s="40"/>
      <c r="O58" s="40"/>
      <c r="P58" s="132"/>
      <c r="Q58" s="132"/>
      <c r="R58" s="132"/>
      <c r="S58" s="132"/>
      <c r="T58" s="132"/>
    </row>
    <row r="59" spans="1:21" ht="21.75" customHeight="1">
      <c r="A59" s="131" t="s">
        <v>397</v>
      </c>
      <c r="B59" s="215"/>
      <c r="C59" s="215"/>
      <c r="D59" s="215"/>
      <c r="E59" s="215"/>
      <c r="F59" s="215"/>
      <c r="G59" s="215"/>
      <c r="H59" s="215"/>
      <c r="I59" s="134"/>
      <c r="J59" s="100">
        <f>J54+J55</f>
        <v>17.370629999999998</v>
      </c>
      <c r="K59" s="100">
        <f t="shared" ref="K59:O59" si="4">K54+K55</f>
        <v>9.7077999999999989</v>
      </c>
      <c r="L59" s="100">
        <f t="shared" si="4"/>
        <v>0</v>
      </c>
      <c r="M59" s="100">
        <f t="shared" si="4"/>
        <v>0</v>
      </c>
      <c r="N59" s="100">
        <f t="shared" si="4"/>
        <v>0</v>
      </c>
      <c r="O59" s="100">
        <f t="shared" si="4"/>
        <v>0</v>
      </c>
      <c r="P59" s="202">
        <f>K59/J59*100</f>
        <v>55.886286219901059</v>
      </c>
      <c r="Q59" s="202">
        <v>0</v>
      </c>
      <c r="R59" s="202">
        <v>0</v>
      </c>
      <c r="S59" s="202">
        <v>0</v>
      </c>
      <c r="T59" s="202">
        <v>0</v>
      </c>
      <c r="U59" s="125"/>
    </row>
    <row r="60" spans="1:21" ht="36.75" customHeight="1">
      <c r="A60" s="131" t="s">
        <v>265</v>
      </c>
      <c r="B60" s="215" t="s">
        <v>53</v>
      </c>
      <c r="C60" s="215" t="s">
        <v>53</v>
      </c>
      <c r="D60" s="215" t="s">
        <v>53</v>
      </c>
      <c r="E60" s="215" t="s">
        <v>53</v>
      </c>
      <c r="F60" s="215" t="s">
        <v>53</v>
      </c>
      <c r="G60" s="215" t="s">
        <v>53</v>
      </c>
      <c r="H60" s="215" t="s">
        <v>53</v>
      </c>
      <c r="I60" s="134" t="s">
        <v>53</v>
      </c>
      <c r="J60" s="100">
        <f>J59+J34</f>
        <v>2998.671664</v>
      </c>
      <c r="K60" s="100">
        <f t="shared" ref="K60:O60" si="5">K59+K34</f>
        <v>3043.5705100000005</v>
      </c>
      <c r="L60" s="100">
        <f t="shared" si="5"/>
        <v>3028.6814999999997</v>
      </c>
      <c r="M60" s="100">
        <f t="shared" si="5"/>
        <v>2895.66705</v>
      </c>
      <c r="N60" s="100">
        <f t="shared" si="5"/>
        <v>2944.2604200000001</v>
      </c>
      <c r="O60" s="100">
        <f t="shared" si="5"/>
        <v>2944.2604200000001</v>
      </c>
      <c r="P60" s="100">
        <f>K60/J60*100</f>
        <v>101.49729116858725</v>
      </c>
      <c r="Q60" s="100">
        <f t="shared" ref="Q60:T60" si="6">L60/K60*100</f>
        <v>99.510804499153821</v>
      </c>
      <c r="R60" s="202">
        <f t="shared" si="6"/>
        <v>95.608173061446053</v>
      </c>
      <c r="S60" s="202">
        <f t="shared" si="6"/>
        <v>101.67814079315507</v>
      </c>
      <c r="T60" s="202">
        <f t="shared" si="6"/>
        <v>100</v>
      </c>
    </row>
    <row r="61" spans="1:21" ht="18.75" customHeight="1">
      <c r="A61" s="230" t="s">
        <v>272</v>
      </c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</row>
    <row r="62" spans="1:21" ht="15.75">
      <c r="A62" s="214" t="s">
        <v>39</v>
      </c>
      <c r="B62" s="40" t="s">
        <v>36</v>
      </c>
      <c r="C62" s="40">
        <v>83617</v>
      </c>
      <c r="D62" s="40">
        <v>72293</v>
      </c>
      <c r="E62" s="40">
        <v>86000</v>
      </c>
      <c r="F62" s="40">
        <v>88000</v>
      </c>
      <c r="G62" s="40">
        <v>92000</v>
      </c>
      <c r="H62" s="40">
        <v>102000</v>
      </c>
      <c r="I62" s="37">
        <v>109.5</v>
      </c>
      <c r="J62" s="99">
        <f>C62*I62/1000</f>
        <v>9156.0614999999998</v>
      </c>
      <c r="K62" s="99">
        <f>D62*I62/1000</f>
        <v>7916.0834999999997</v>
      </c>
      <c r="L62" s="40">
        <f>E62*I62/1000</f>
        <v>9417</v>
      </c>
      <c r="M62" s="40">
        <f>I62*F62/1000</f>
        <v>9636</v>
      </c>
      <c r="N62" s="40">
        <f>G62*I62/1000</f>
        <v>10074</v>
      </c>
      <c r="O62" s="40">
        <f>I62*H62/1000</f>
        <v>11169</v>
      </c>
      <c r="P62" s="133">
        <f>K62/J62*100</f>
        <v>86.457299353002384</v>
      </c>
      <c r="Q62" s="133">
        <f t="shared" ref="Q62:T62" si="7">L62/K62*100</f>
        <v>118.9603419418201</v>
      </c>
      <c r="R62" s="133">
        <f t="shared" si="7"/>
        <v>102.32558139534885</v>
      </c>
      <c r="S62" s="133">
        <f t="shared" si="7"/>
        <v>104.54545454545455</v>
      </c>
      <c r="T62" s="133">
        <f t="shared" si="7"/>
        <v>110.86956521739131</v>
      </c>
    </row>
    <row r="63" spans="1:21" ht="15.75">
      <c r="A63" s="36" t="s">
        <v>40</v>
      </c>
      <c r="B63" s="40" t="s">
        <v>36</v>
      </c>
      <c r="C63" s="40">
        <v>1227</v>
      </c>
      <c r="D63" s="40">
        <v>1181.2</v>
      </c>
      <c r="E63" s="40">
        <v>1200</v>
      </c>
      <c r="F63" s="40">
        <v>1232.5</v>
      </c>
      <c r="G63" s="40">
        <v>1269.5</v>
      </c>
      <c r="H63" s="40">
        <v>1291.5</v>
      </c>
      <c r="I63" s="37">
        <v>315.2</v>
      </c>
      <c r="J63" s="179">
        <f>C63*I63/1000</f>
        <v>386.75039999999996</v>
      </c>
      <c r="K63" s="99">
        <f t="shared" ref="K63:K66" si="8">D63*I63/1000</f>
        <v>372.31423999999998</v>
      </c>
      <c r="L63" s="99">
        <f t="shared" ref="L63:L66" si="9">E63*I63/1000</f>
        <v>378.24</v>
      </c>
      <c r="M63" s="99">
        <f t="shared" ref="M63:M66" si="10">I63*F63/1000</f>
        <v>388.48399999999998</v>
      </c>
      <c r="N63" s="99">
        <f t="shared" ref="N63:N66" si="11">G63*I63/1000</f>
        <v>400.14639999999997</v>
      </c>
      <c r="O63" s="99">
        <f t="shared" ref="O63:O66" si="12">I63*H63/1000</f>
        <v>407.08080000000001</v>
      </c>
      <c r="P63" s="133">
        <f t="shared" ref="P63:P66" si="13">K63/J63*100</f>
        <v>96.267318663406684</v>
      </c>
      <c r="Q63" s="133">
        <f t="shared" ref="Q63:Q66" si="14">L63/K63*100</f>
        <v>101.59160176092111</v>
      </c>
      <c r="R63" s="133">
        <f t="shared" ref="R63:R66" si="15">M63/L63*100</f>
        <v>102.70833333333333</v>
      </c>
      <c r="S63" s="133">
        <f t="shared" ref="S63:S66" si="16">N63/M63*100</f>
        <v>103.00202839756591</v>
      </c>
      <c r="T63" s="133">
        <f t="shared" ref="T63:T66" si="17">O63/N63*100</f>
        <v>101.73296573454115</v>
      </c>
    </row>
    <row r="64" spans="1:21" ht="15.75">
      <c r="A64" s="214" t="s">
        <v>41</v>
      </c>
      <c r="B64" s="40" t="s">
        <v>36</v>
      </c>
      <c r="C64" s="40">
        <v>383</v>
      </c>
      <c r="D64" s="40">
        <v>330</v>
      </c>
      <c r="E64" s="40">
        <v>335.3</v>
      </c>
      <c r="F64" s="40">
        <v>344.3</v>
      </c>
      <c r="G64" s="40">
        <v>354.7</v>
      </c>
      <c r="H64" s="40">
        <v>360.7</v>
      </c>
      <c r="I64" s="37">
        <v>444</v>
      </c>
      <c r="J64" s="179">
        <f t="shared" ref="J64:J66" si="18">C64*I64/1000</f>
        <v>170.05199999999999</v>
      </c>
      <c r="K64" s="99">
        <f t="shared" si="8"/>
        <v>146.52000000000001</v>
      </c>
      <c r="L64" s="99">
        <f t="shared" si="9"/>
        <v>148.87320000000003</v>
      </c>
      <c r="M64" s="99">
        <f t="shared" si="10"/>
        <v>152.86920000000001</v>
      </c>
      <c r="N64" s="99">
        <f t="shared" si="11"/>
        <v>157.48679999999999</v>
      </c>
      <c r="O64" s="99">
        <f t="shared" si="12"/>
        <v>160.15079999999998</v>
      </c>
      <c r="P64" s="133">
        <f t="shared" si="13"/>
        <v>86.16187989556137</v>
      </c>
      <c r="Q64" s="133">
        <f t="shared" si="14"/>
        <v>101.60606060606061</v>
      </c>
      <c r="R64" s="133">
        <f t="shared" si="15"/>
        <v>102.68416343572919</v>
      </c>
      <c r="S64" s="133">
        <f t="shared" si="16"/>
        <v>103.02062155097298</v>
      </c>
      <c r="T64" s="133">
        <f t="shared" si="17"/>
        <v>101.69157034113334</v>
      </c>
    </row>
    <row r="65" spans="1:20" ht="15.75">
      <c r="A65" s="214" t="s">
        <v>42</v>
      </c>
      <c r="B65" s="40" t="s">
        <v>36</v>
      </c>
      <c r="C65" s="40">
        <v>539.6</v>
      </c>
      <c r="D65" s="40">
        <v>528</v>
      </c>
      <c r="E65" s="40">
        <v>536</v>
      </c>
      <c r="F65" s="40">
        <v>550</v>
      </c>
      <c r="G65" s="40">
        <v>556</v>
      </c>
      <c r="H65" s="40">
        <v>575</v>
      </c>
      <c r="I65" s="37">
        <v>1500</v>
      </c>
      <c r="J65" s="40">
        <f t="shared" si="18"/>
        <v>809.4</v>
      </c>
      <c r="K65" s="99">
        <f t="shared" si="8"/>
        <v>792</v>
      </c>
      <c r="L65" s="99">
        <f t="shared" si="9"/>
        <v>804</v>
      </c>
      <c r="M65" s="99">
        <f t="shared" si="10"/>
        <v>825</v>
      </c>
      <c r="N65" s="99">
        <f t="shared" si="11"/>
        <v>834</v>
      </c>
      <c r="O65" s="99">
        <f t="shared" si="12"/>
        <v>862.5</v>
      </c>
      <c r="P65" s="133">
        <f t="shared" si="13"/>
        <v>97.850259451445524</v>
      </c>
      <c r="Q65" s="133">
        <f t="shared" si="14"/>
        <v>101.51515151515152</v>
      </c>
      <c r="R65" s="133">
        <f t="shared" si="15"/>
        <v>102.61194029850746</v>
      </c>
      <c r="S65" s="133">
        <f t="shared" si="16"/>
        <v>101.09090909090909</v>
      </c>
      <c r="T65" s="133">
        <f t="shared" si="17"/>
        <v>103.41726618705036</v>
      </c>
    </row>
    <row r="66" spans="1:20" ht="15.75">
      <c r="A66" s="214" t="s">
        <v>43</v>
      </c>
      <c r="B66" s="40" t="s">
        <v>36</v>
      </c>
      <c r="C66" s="40">
        <v>4247</v>
      </c>
      <c r="D66" s="40">
        <v>3694.5</v>
      </c>
      <c r="E66" s="40">
        <v>3779.8</v>
      </c>
      <c r="F66" s="40">
        <v>3881.9</v>
      </c>
      <c r="G66" s="40">
        <v>3998.3</v>
      </c>
      <c r="H66" s="40">
        <v>4066.3</v>
      </c>
      <c r="I66" s="37">
        <v>296.3</v>
      </c>
      <c r="J66" s="99">
        <f t="shared" si="18"/>
        <v>1258.3861000000002</v>
      </c>
      <c r="K66" s="99">
        <f t="shared" si="8"/>
        <v>1094.6803500000001</v>
      </c>
      <c r="L66" s="99">
        <f t="shared" si="9"/>
        <v>1119.9547399999999</v>
      </c>
      <c r="M66" s="99">
        <f t="shared" si="10"/>
        <v>1150.20697</v>
      </c>
      <c r="N66" s="99">
        <f t="shared" si="11"/>
        <v>1184.6962900000001</v>
      </c>
      <c r="O66" s="99">
        <f t="shared" si="12"/>
        <v>1204.8446900000001</v>
      </c>
      <c r="P66" s="133">
        <f t="shared" si="13"/>
        <v>86.990817047327511</v>
      </c>
      <c r="Q66" s="133">
        <f t="shared" si="14"/>
        <v>102.30883746109079</v>
      </c>
      <c r="R66" s="133">
        <f t="shared" si="15"/>
        <v>102.70120112175248</v>
      </c>
      <c r="S66" s="133">
        <f t="shared" si="16"/>
        <v>102.99853164687396</v>
      </c>
      <c r="T66" s="133">
        <f t="shared" si="17"/>
        <v>101.70072280719307</v>
      </c>
    </row>
    <row r="67" spans="1:20" ht="15.75">
      <c r="A67" s="214" t="s">
        <v>44</v>
      </c>
      <c r="B67" s="40" t="s">
        <v>37</v>
      </c>
      <c r="C67" s="40"/>
      <c r="D67" s="40"/>
      <c r="E67" s="40"/>
      <c r="F67" s="40"/>
      <c r="G67" s="40"/>
      <c r="H67" s="40"/>
      <c r="I67" s="37">
        <v>90.8</v>
      </c>
      <c r="J67" s="40"/>
      <c r="K67" s="40"/>
      <c r="L67" s="40"/>
      <c r="M67" s="40"/>
      <c r="N67" s="40"/>
      <c r="O67" s="40"/>
      <c r="P67" s="133"/>
      <c r="Q67" s="133"/>
      <c r="R67" s="133"/>
      <c r="S67" s="133"/>
      <c r="T67" s="133"/>
    </row>
    <row r="68" spans="1:20" ht="15.75">
      <c r="A68" s="131" t="s">
        <v>397</v>
      </c>
      <c r="B68" s="215" t="s">
        <v>53</v>
      </c>
      <c r="C68" s="215" t="s">
        <v>53</v>
      </c>
      <c r="D68" s="215" t="s">
        <v>53</v>
      </c>
      <c r="E68" s="215" t="s">
        <v>53</v>
      </c>
      <c r="F68" s="215" t="s">
        <v>53</v>
      </c>
      <c r="G68" s="215" t="s">
        <v>53</v>
      </c>
      <c r="H68" s="215" t="s">
        <v>53</v>
      </c>
      <c r="I68" s="134" t="s">
        <v>53</v>
      </c>
      <c r="J68" s="100">
        <f>SUM(J62:J67)</f>
        <v>11780.65</v>
      </c>
      <c r="K68" s="100">
        <f t="shared" ref="K68:O68" si="19">SUM(K62:K67)</f>
        <v>10321.598090000001</v>
      </c>
      <c r="L68" s="100">
        <f t="shared" si="19"/>
        <v>11868.067939999999</v>
      </c>
      <c r="M68" s="100">
        <f t="shared" si="19"/>
        <v>12152.560169999999</v>
      </c>
      <c r="N68" s="100">
        <f t="shared" si="19"/>
        <v>12650.32949</v>
      </c>
      <c r="O68" s="100">
        <f t="shared" si="19"/>
        <v>13803.576289999999</v>
      </c>
      <c r="P68" s="202">
        <f t="shared" ref="P68" si="20">K68/J68*100</f>
        <v>87.614843748010514</v>
      </c>
      <c r="Q68" s="202">
        <f t="shared" ref="Q68" si="21">L68/K68*100</f>
        <v>114.98285281518841</v>
      </c>
      <c r="R68" s="202">
        <f t="shared" ref="R68" si="22">M68/L68*100</f>
        <v>102.39712336867528</v>
      </c>
      <c r="S68" s="202">
        <f t="shared" ref="S68" si="23">N68/M68*100</f>
        <v>104.09600374766134</v>
      </c>
      <c r="T68" s="202">
        <f t="shared" ref="T68" si="24">O68/N68*100</f>
        <v>109.11633804409311</v>
      </c>
    </row>
    <row r="69" spans="1:20" ht="15.75">
      <c r="A69" s="140"/>
      <c r="B69" s="130"/>
      <c r="C69" s="130"/>
      <c r="D69" s="130"/>
      <c r="E69" s="130"/>
      <c r="F69" s="130"/>
      <c r="G69" s="130"/>
      <c r="H69" s="130"/>
      <c r="I69" s="48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</row>
    <row r="70" spans="1:20" ht="21.75" customHeight="1">
      <c r="A70" s="248" t="s">
        <v>55</v>
      </c>
      <c r="B70" s="248"/>
      <c r="C70" s="248"/>
      <c r="D70" s="248"/>
      <c r="E70" s="248"/>
      <c r="F70" s="248"/>
      <c r="G70" s="248"/>
      <c r="H70" s="248"/>
      <c r="I70" s="248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</row>
    <row r="71" spans="1:20" ht="22.5" customHeight="1">
      <c r="A71" s="250" t="s">
        <v>274</v>
      </c>
      <c r="B71" s="249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</row>
    <row r="72" spans="1:20" ht="23.25" customHeight="1">
      <c r="A72" s="251" t="s">
        <v>398</v>
      </c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49"/>
    </row>
    <row r="73" spans="1:20" ht="20.25">
      <c r="A73" s="6"/>
      <c r="B73" s="10"/>
      <c r="C73" s="3"/>
      <c r="D73" s="3"/>
      <c r="E73" s="3"/>
      <c r="F73" s="3"/>
      <c r="G73" s="3"/>
      <c r="H73" s="3"/>
      <c r="I73" s="13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20" ht="20.25">
      <c r="A74" s="3"/>
      <c r="B74" s="10"/>
      <c r="C74" s="3"/>
      <c r="D74" s="3"/>
      <c r="E74" s="3"/>
      <c r="F74" s="3"/>
      <c r="G74" s="3"/>
      <c r="H74" s="3"/>
      <c r="I74" s="13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20" ht="20.25">
      <c r="A75" s="3"/>
      <c r="B75" s="10"/>
      <c r="C75" s="3"/>
      <c r="D75" s="3"/>
      <c r="E75" s="3"/>
      <c r="F75" s="3"/>
      <c r="G75" s="3"/>
      <c r="H75" s="3"/>
      <c r="I75" s="13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20" ht="20.25">
      <c r="A76" s="3"/>
      <c r="B76" s="10"/>
      <c r="C76" s="3"/>
      <c r="D76" s="3"/>
      <c r="E76" s="3"/>
      <c r="F76" s="3"/>
      <c r="G76" s="3"/>
      <c r="H76" s="3"/>
      <c r="I76" s="13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20" ht="20.25">
      <c r="A77" s="3"/>
      <c r="B77" s="10"/>
      <c r="C77" s="3"/>
      <c r="D77" s="3"/>
      <c r="E77" s="3"/>
      <c r="F77" s="3"/>
      <c r="G77" s="3"/>
      <c r="H77" s="3"/>
      <c r="I77" s="13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20" ht="20.25">
      <c r="A78" s="3"/>
      <c r="B78" s="10"/>
      <c r="C78" s="3"/>
      <c r="D78" s="3"/>
      <c r="E78" s="3"/>
      <c r="F78" s="3"/>
      <c r="G78" s="3"/>
      <c r="H78" s="3"/>
      <c r="I78" s="13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20" ht="20.25">
      <c r="A79" s="3"/>
      <c r="B79" s="10"/>
      <c r="C79" s="3"/>
      <c r="D79" s="3"/>
      <c r="E79" s="3"/>
      <c r="F79" s="3"/>
      <c r="G79" s="3"/>
      <c r="H79" s="3"/>
      <c r="I79" s="13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20" ht="20.25">
      <c r="A80" s="3"/>
      <c r="B80" s="10"/>
      <c r="C80" s="3"/>
      <c r="D80" s="3"/>
      <c r="E80" s="3"/>
      <c r="F80" s="3"/>
      <c r="G80" s="3"/>
      <c r="H80" s="3"/>
      <c r="I80" s="13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9">
      <c r="A81" s="5"/>
      <c r="B81" s="11"/>
      <c r="C81" s="5"/>
      <c r="D81" s="5"/>
      <c r="E81" s="5"/>
      <c r="F81" s="5"/>
      <c r="G81" s="5"/>
      <c r="H81" s="5"/>
      <c r="I81" s="14"/>
    </row>
    <row r="82" spans="1:9">
      <c r="A82" s="5"/>
      <c r="B82" s="11"/>
      <c r="C82" s="5"/>
      <c r="D82" s="5"/>
      <c r="E82" s="5"/>
      <c r="F82" s="5"/>
      <c r="G82" s="5"/>
      <c r="H82" s="5"/>
      <c r="I82" s="14"/>
    </row>
    <row r="83" spans="1:9">
      <c r="A83" s="5"/>
      <c r="B83" s="11"/>
      <c r="C83" s="5"/>
      <c r="D83" s="5"/>
      <c r="E83" s="5"/>
      <c r="F83" s="5"/>
      <c r="G83" s="5"/>
      <c r="H83" s="5"/>
      <c r="I83" s="14"/>
    </row>
    <row r="84" spans="1:9">
      <c r="A84" s="5"/>
      <c r="B84" s="11"/>
      <c r="C84" s="5"/>
      <c r="D84" s="5"/>
      <c r="E84" s="5"/>
      <c r="F84" s="5"/>
      <c r="G84" s="5"/>
      <c r="H84" s="5"/>
      <c r="I84" s="14"/>
    </row>
    <row r="85" spans="1:9">
      <c r="A85" s="5"/>
      <c r="B85" s="11"/>
      <c r="C85" s="5"/>
      <c r="D85" s="5"/>
      <c r="E85" s="5"/>
      <c r="F85" s="5"/>
      <c r="G85" s="5"/>
      <c r="H85" s="5"/>
      <c r="I85" s="14"/>
    </row>
    <row r="86" spans="1:9">
      <c r="A86" s="5"/>
      <c r="B86" s="11"/>
      <c r="C86" s="5"/>
      <c r="D86" s="5"/>
      <c r="E86" s="5"/>
      <c r="F86" s="5"/>
      <c r="G86" s="5"/>
      <c r="H86" s="5"/>
      <c r="I86" s="14"/>
    </row>
    <row r="87" spans="1:9">
      <c r="A87" s="5"/>
      <c r="B87" s="11"/>
      <c r="C87" s="5"/>
      <c r="D87" s="5"/>
      <c r="E87" s="5"/>
      <c r="F87" s="5"/>
      <c r="G87" s="5"/>
      <c r="H87" s="5"/>
      <c r="I87" s="14"/>
    </row>
  </sheetData>
  <mergeCells count="15">
    <mergeCell ref="A70:T70"/>
    <mergeCell ref="A71:T71"/>
    <mergeCell ref="A72:T72"/>
    <mergeCell ref="A9:T9"/>
    <mergeCell ref="A61:T61"/>
    <mergeCell ref="A10:T10"/>
    <mergeCell ref="A35:T35"/>
    <mergeCell ref="N1:T1"/>
    <mergeCell ref="B6:H6"/>
    <mergeCell ref="J6:O6"/>
    <mergeCell ref="A6:A7"/>
    <mergeCell ref="I6:I7"/>
    <mergeCell ref="P6:T6"/>
    <mergeCell ref="A3:T3"/>
    <mergeCell ref="A4:T4"/>
  </mergeCells>
  <phoneticPr fontId="8" type="noConversion"/>
  <printOptions horizontalCentered="1"/>
  <pageMargins left="0.59055118110236227" right="0.59055118110236227" top="0.78740157480314965" bottom="0.39370078740157483" header="0" footer="0"/>
  <pageSetup paperSize="9" scale="43" fitToHeight="3" orientation="landscape" r:id="rId1"/>
  <headerFooter alignWithMargins="0"/>
  <rowBreaks count="1" manualBreakCount="1">
    <brk id="6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50"/>
  </sheetPr>
  <dimension ref="A1:K266"/>
  <sheetViews>
    <sheetView view="pageBreakPreview" zoomScale="75" workbookViewId="0">
      <selection activeCell="F1" sqref="F1:J1"/>
    </sheetView>
  </sheetViews>
  <sheetFormatPr defaultColWidth="9.140625" defaultRowHeight="12.75"/>
  <cols>
    <col min="1" max="1" width="42.7109375" style="24" customWidth="1"/>
    <col min="2" max="2" width="9.28515625" style="24" customWidth="1"/>
    <col min="3" max="5" width="14.7109375" style="17" customWidth="1"/>
    <col min="6" max="6" width="15.7109375" style="17" customWidth="1"/>
    <col min="7" max="8" width="12.28515625" style="17" customWidth="1"/>
    <col min="9" max="9" width="13.42578125" style="17" customWidth="1"/>
    <col min="10" max="10" width="13.5703125" style="17" customWidth="1"/>
    <col min="11" max="11" width="14.7109375" style="17" customWidth="1"/>
    <col min="12" max="16384" width="9.140625" style="17"/>
  </cols>
  <sheetData>
    <row r="1" spans="1:11" ht="20.25" customHeight="1">
      <c r="A1" s="15"/>
      <c r="B1" s="15"/>
      <c r="C1" s="16"/>
      <c r="D1" s="16"/>
      <c r="E1" s="16"/>
      <c r="F1" s="254" t="s">
        <v>402</v>
      </c>
      <c r="G1" s="254"/>
      <c r="H1" s="254"/>
      <c r="I1" s="254"/>
      <c r="J1" s="254"/>
      <c r="K1" s="35"/>
    </row>
    <row r="2" spans="1:11" ht="17.25" customHeight="1">
      <c r="A2" s="15"/>
      <c r="B2" s="15"/>
      <c r="C2" s="16"/>
      <c r="D2" s="16"/>
      <c r="E2" s="16"/>
      <c r="F2" s="142"/>
      <c r="G2" s="142"/>
      <c r="H2" s="142"/>
      <c r="I2" s="142"/>
      <c r="J2" s="142"/>
      <c r="K2" s="35"/>
    </row>
    <row r="3" spans="1:11" ht="24.75" customHeight="1">
      <c r="A3" s="256" t="s">
        <v>85</v>
      </c>
      <c r="B3" s="256"/>
      <c r="C3" s="256"/>
      <c r="D3" s="256"/>
      <c r="E3" s="256"/>
      <c r="F3" s="256"/>
      <c r="G3" s="256"/>
      <c r="H3" s="256"/>
      <c r="I3" s="256"/>
      <c r="J3" s="256"/>
      <c r="K3" s="107"/>
    </row>
    <row r="4" spans="1:11" ht="20.25" customHeight="1">
      <c r="A4" s="257" t="s">
        <v>86</v>
      </c>
      <c r="B4" s="257"/>
      <c r="C4" s="257"/>
      <c r="D4" s="257"/>
      <c r="E4" s="257"/>
      <c r="F4" s="257"/>
      <c r="G4" s="257"/>
      <c r="H4" s="257"/>
      <c r="I4" s="257"/>
      <c r="J4" s="257"/>
      <c r="K4" s="108"/>
    </row>
    <row r="5" spans="1:11" ht="14.25" customHeight="1">
      <c r="A5" s="18"/>
      <c r="B5" s="18"/>
      <c r="C5" s="18"/>
      <c r="D5" s="18"/>
      <c r="E5" s="18"/>
      <c r="F5" s="18"/>
      <c r="G5" s="18"/>
      <c r="H5" s="34"/>
      <c r="I5" s="18"/>
    </row>
    <row r="6" spans="1:11" ht="18.75" customHeight="1">
      <c r="A6" s="258" t="s">
        <v>87</v>
      </c>
      <c r="B6" s="258"/>
      <c r="C6" s="258"/>
      <c r="D6" s="258"/>
      <c r="E6" s="258"/>
      <c r="F6" s="258"/>
      <c r="G6" s="258"/>
      <c r="H6" s="258"/>
      <c r="I6" s="258"/>
      <c r="J6" s="258"/>
      <c r="K6" s="109"/>
    </row>
    <row r="7" spans="1:11" ht="19.5" customHeight="1">
      <c r="A7" s="257" t="s">
        <v>88</v>
      </c>
      <c r="B7" s="257"/>
      <c r="C7" s="257"/>
      <c r="D7" s="257"/>
      <c r="E7" s="257"/>
      <c r="F7" s="257"/>
      <c r="G7" s="257"/>
      <c r="H7" s="257"/>
      <c r="I7" s="257"/>
      <c r="J7" s="257"/>
      <c r="K7" s="108"/>
    </row>
    <row r="8" spans="1:11" ht="21.75" customHeight="1">
      <c r="A8" s="143"/>
      <c r="B8" s="143"/>
      <c r="C8" s="143"/>
      <c r="D8" s="143"/>
      <c r="E8" s="143"/>
      <c r="F8" s="143"/>
      <c r="G8" s="143"/>
      <c r="H8" s="143"/>
      <c r="I8" s="143"/>
    </row>
    <row r="9" spans="1:11" ht="18.75" customHeight="1">
      <c r="A9" s="240" t="s">
        <v>89</v>
      </c>
      <c r="B9" s="240" t="s">
        <v>90</v>
      </c>
      <c r="C9" s="240" t="s">
        <v>197</v>
      </c>
      <c r="D9" s="240" t="s">
        <v>266</v>
      </c>
      <c r="E9" s="240" t="s">
        <v>267</v>
      </c>
      <c r="F9" s="240" t="s">
        <v>91</v>
      </c>
      <c r="G9" s="240"/>
      <c r="H9" s="240"/>
      <c r="I9" s="240"/>
      <c r="J9" s="240"/>
    </row>
    <row r="10" spans="1:11" ht="18.75" customHeight="1">
      <c r="A10" s="240"/>
      <c r="B10" s="240"/>
      <c r="C10" s="240"/>
      <c r="D10" s="240"/>
      <c r="E10" s="240"/>
      <c r="F10" s="240">
        <v>2018</v>
      </c>
      <c r="G10" s="240"/>
      <c r="H10" s="240"/>
      <c r="I10" s="240" t="s">
        <v>194</v>
      </c>
      <c r="J10" s="240" t="s">
        <v>201</v>
      </c>
    </row>
    <row r="11" spans="1:11" ht="16.5" customHeight="1">
      <c r="A11" s="240"/>
      <c r="B11" s="240"/>
      <c r="C11" s="240"/>
      <c r="D11" s="240"/>
      <c r="E11" s="240"/>
      <c r="F11" s="106" t="s">
        <v>56</v>
      </c>
      <c r="G11" s="106" t="s">
        <v>6</v>
      </c>
      <c r="H11" s="106" t="s">
        <v>277</v>
      </c>
      <c r="I11" s="240"/>
      <c r="J11" s="240"/>
    </row>
    <row r="12" spans="1:11" ht="31.5" customHeight="1">
      <c r="A12" s="144" t="s">
        <v>117</v>
      </c>
      <c r="B12" s="110" t="s">
        <v>14</v>
      </c>
      <c r="C12" s="145"/>
      <c r="D12" s="145"/>
      <c r="E12" s="145"/>
      <c r="F12" s="145"/>
      <c r="G12" s="145"/>
      <c r="H12" s="145"/>
      <c r="I12" s="145"/>
      <c r="J12" s="145"/>
    </row>
    <row r="13" spans="1:11" ht="33" customHeight="1">
      <c r="A13" s="144" t="s">
        <v>118</v>
      </c>
      <c r="B13" s="110" t="s">
        <v>14</v>
      </c>
      <c r="C13" s="145"/>
      <c r="D13" s="145"/>
      <c r="E13" s="145"/>
      <c r="F13" s="145"/>
      <c r="G13" s="145"/>
      <c r="H13" s="145"/>
      <c r="I13" s="145"/>
      <c r="J13" s="145"/>
    </row>
    <row r="14" spans="1:11" ht="36.75" customHeight="1">
      <c r="A14" s="144" t="s">
        <v>92</v>
      </c>
      <c r="B14" s="110" t="s">
        <v>93</v>
      </c>
      <c r="C14" s="148"/>
      <c r="D14" s="148"/>
      <c r="E14" s="148"/>
      <c r="F14" s="148"/>
      <c r="G14" s="148"/>
      <c r="H14" s="148"/>
      <c r="I14" s="148"/>
      <c r="J14" s="148"/>
    </row>
    <row r="15" spans="1:11" ht="36" customHeight="1">
      <c r="A15" s="144" t="s">
        <v>94</v>
      </c>
      <c r="B15" s="110" t="s">
        <v>93</v>
      </c>
      <c r="C15" s="148"/>
      <c r="D15" s="148"/>
      <c r="E15" s="148"/>
      <c r="F15" s="148"/>
      <c r="G15" s="148"/>
      <c r="H15" s="148"/>
      <c r="I15" s="148"/>
      <c r="J15" s="148"/>
    </row>
    <row r="16" spans="1:11" ht="41.25" customHeight="1">
      <c r="A16" s="144" t="s">
        <v>95</v>
      </c>
      <c r="B16" s="110" t="s">
        <v>93</v>
      </c>
      <c r="C16" s="145"/>
      <c r="D16" s="145"/>
      <c r="E16" s="145"/>
      <c r="F16" s="145"/>
      <c r="G16" s="145"/>
      <c r="H16" s="145"/>
      <c r="I16" s="145"/>
      <c r="J16" s="145"/>
    </row>
    <row r="17" spans="1:10" ht="35.25" customHeight="1">
      <c r="A17" s="146" t="s">
        <v>96</v>
      </c>
      <c r="B17" s="110" t="s">
        <v>14</v>
      </c>
      <c r="C17" s="145"/>
      <c r="D17" s="145"/>
      <c r="E17" s="145"/>
      <c r="F17" s="145"/>
      <c r="G17" s="145"/>
      <c r="H17" s="145"/>
      <c r="I17" s="145"/>
      <c r="J17" s="145"/>
    </row>
    <row r="18" spans="1:10" ht="36.75" customHeight="1">
      <c r="A18" s="144" t="s">
        <v>97</v>
      </c>
      <c r="B18" s="110" t="s">
        <v>93</v>
      </c>
      <c r="C18" s="145"/>
      <c r="D18" s="145"/>
      <c r="E18" s="145"/>
      <c r="F18" s="145"/>
      <c r="G18" s="145"/>
      <c r="H18" s="145"/>
      <c r="I18" s="145"/>
      <c r="J18" s="145"/>
    </row>
    <row r="19" spans="1:10" ht="43.5" customHeight="1">
      <c r="A19" s="144" t="s">
        <v>98</v>
      </c>
      <c r="B19" s="110" t="s">
        <v>93</v>
      </c>
      <c r="C19" s="145"/>
      <c r="D19" s="145"/>
      <c r="E19" s="145"/>
      <c r="F19" s="145"/>
      <c r="G19" s="145"/>
      <c r="H19" s="145"/>
      <c r="I19" s="145"/>
      <c r="J19" s="145"/>
    </row>
    <row r="20" spans="1:10" ht="34.5" customHeight="1">
      <c r="A20" s="144" t="s">
        <v>99</v>
      </c>
      <c r="B20" s="110" t="s">
        <v>15</v>
      </c>
      <c r="C20" s="145"/>
      <c r="D20" s="145"/>
      <c r="E20" s="145"/>
      <c r="F20" s="145"/>
      <c r="G20" s="145"/>
      <c r="H20" s="145"/>
      <c r="I20" s="145"/>
      <c r="J20" s="145"/>
    </row>
    <row r="21" spans="1:10" ht="30.75" customHeight="1">
      <c r="A21" s="144" t="s">
        <v>100</v>
      </c>
      <c r="B21" s="110"/>
      <c r="C21" s="145"/>
      <c r="D21" s="145"/>
      <c r="E21" s="145"/>
      <c r="F21" s="145"/>
      <c r="G21" s="145"/>
      <c r="H21" s="145"/>
      <c r="I21" s="145"/>
      <c r="J21" s="145"/>
    </row>
    <row r="22" spans="1:10" ht="15.75">
      <c r="A22" s="146" t="s">
        <v>101</v>
      </c>
      <c r="B22" s="110" t="s">
        <v>14</v>
      </c>
      <c r="C22" s="145"/>
      <c r="D22" s="145"/>
      <c r="E22" s="145"/>
      <c r="F22" s="145"/>
      <c r="G22" s="145"/>
      <c r="H22" s="145"/>
      <c r="I22" s="145"/>
      <c r="J22" s="145"/>
    </row>
    <row r="23" spans="1:10" ht="15.75">
      <c r="A23" s="146" t="s">
        <v>102</v>
      </c>
      <c r="B23" s="110" t="s">
        <v>14</v>
      </c>
      <c r="C23" s="145"/>
      <c r="D23" s="145"/>
      <c r="E23" s="145"/>
      <c r="F23" s="145"/>
      <c r="G23" s="145"/>
      <c r="H23" s="145"/>
      <c r="I23" s="145"/>
      <c r="J23" s="145"/>
    </row>
    <row r="24" spans="1:10" ht="15.75">
      <c r="A24" s="146" t="s">
        <v>103</v>
      </c>
      <c r="B24" s="110" t="s">
        <v>14</v>
      </c>
      <c r="C24" s="145"/>
      <c r="D24" s="145"/>
      <c r="E24" s="145"/>
      <c r="F24" s="145"/>
      <c r="G24" s="145"/>
      <c r="H24" s="145"/>
      <c r="I24" s="145"/>
      <c r="J24" s="145"/>
    </row>
    <row r="25" spans="1:10" ht="15.75">
      <c r="A25" s="146" t="s">
        <v>104</v>
      </c>
      <c r="B25" s="110" t="s">
        <v>14</v>
      </c>
      <c r="C25" s="145"/>
      <c r="D25" s="145"/>
      <c r="E25" s="145"/>
      <c r="F25" s="145"/>
      <c r="G25" s="145"/>
      <c r="H25" s="145"/>
      <c r="I25" s="145"/>
      <c r="J25" s="145"/>
    </row>
    <row r="26" spans="1:10" ht="34.5" customHeight="1">
      <c r="A26" s="144" t="s">
        <v>105</v>
      </c>
      <c r="B26" s="110"/>
      <c r="C26" s="145"/>
      <c r="D26" s="145"/>
      <c r="E26" s="145"/>
      <c r="F26" s="145"/>
      <c r="G26" s="145"/>
      <c r="H26" s="145"/>
      <c r="I26" s="145"/>
      <c r="J26" s="145"/>
    </row>
    <row r="27" spans="1:10" ht="31.5">
      <c r="A27" s="147" t="s">
        <v>106</v>
      </c>
      <c r="B27" s="110" t="s">
        <v>93</v>
      </c>
      <c r="C27" s="145"/>
      <c r="D27" s="145"/>
      <c r="E27" s="145"/>
      <c r="F27" s="145"/>
      <c r="G27" s="145"/>
      <c r="H27" s="145"/>
      <c r="I27" s="145"/>
      <c r="J27" s="145"/>
    </row>
    <row r="28" spans="1:10" ht="31.5">
      <c r="A28" s="147" t="s">
        <v>107</v>
      </c>
      <c r="B28" s="110" t="s">
        <v>93</v>
      </c>
      <c r="C28" s="145"/>
      <c r="D28" s="145"/>
      <c r="E28" s="145"/>
      <c r="F28" s="145"/>
      <c r="G28" s="145"/>
      <c r="H28" s="145"/>
      <c r="I28" s="145"/>
      <c r="J28" s="145"/>
    </row>
    <row r="29" spans="1:10" ht="31.5">
      <c r="A29" s="146" t="s">
        <v>108</v>
      </c>
      <c r="B29" s="110" t="s">
        <v>93</v>
      </c>
      <c r="C29" s="145"/>
      <c r="D29" s="145"/>
      <c r="E29" s="145"/>
      <c r="F29" s="145"/>
      <c r="G29" s="145"/>
      <c r="H29" s="145"/>
      <c r="I29" s="145"/>
      <c r="J29" s="145"/>
    </row>
    <row r="30" spans="1:10" ht="31.5">
      <c r="A30" s="147" t="s">
        <v>106</v>
      </c>
      <c r="B30" s="110" t="s">
        <v>93</v>
      </c>
      <c r="C30" s="145"/>
      <c r="D30" s="145"/>
      <c r="E30" s="145"/>
      <c r="F30" s="145"/>
      <c r="G30" s="145"/>
      <c r="H30" s="145"/>
      <c r="I30" s="145"/>
      <c r="J30" s="145"/>
    </row>
    <row r="31" spans="1:10" ht="31.5">
      <c r="A31" s="147" t="s">
        <v>107</v>
      </c>
      <c r="B31" s="110" t="s">
        <v>93</v>
      </c>
      <c r="C31" s="145"/>
      <c r="D31" s="145"/>
      <c r="E31" s="145"/>
      <c r="F31" s="145"/>
      <c r="G31" s="145"/>
      <c r="H31" s="145"/>
      <c r="I31" s="145"/>
      <c r="J31" s="145"/>
    </row>
    <row r="32" spans="1:10" ht="33" customHeight="1">
      <c r="A32" s="144" t="s">
        <v>109</v>
      </c>
      <c r="B32" s="110" t="s">
        <v>93</v>
      </c>
      <c r="C32" s="145"/>
      <c r="D32" s="145"/>
      <c r="E32" s="145"/>
      <c r="F32" s="145"/>
      <c r="G32" s="145"/>
      <c r="H32" s="145"/>
      <c r="I32" s="145"/>
      <c r="J32" s="145"/>
    </row>
    <row r="33" spans="1:11" ht="15.75">
      <c r="A33" s="146" t="s">
        <v>110</v>
      </c>
      <c r="B33" s="110"/>
      <c r="C33" s="145"/>
      <c r="D33" s="145"/>
      <c r="E33" s="145"/>
      <c r="F33" s="145"/>
      <c r="G33" s="145"/>
      <c r="H33" s="145"/>
      <c r="I33" s="145"/>
      <c r="J33" s="145"/>
    </row>
    <row r="34" spans="1:11" ht="31.5">
      <c r="A34" s="147" t="s">
        <v>0</v>
      </c>
      <c r="B34" s="110" t="s">
        <v>93</v>
      </c>
      <c r="C34" s="145"/>
      <c r="D34" s="145"/>
      <c r="E34" s="145"/>
      <c r="F34" s="145"/>
      <c r="G34" s="145"/>
      <c r="H34" s="145"/>
      <c r="I34" s="145"/>
      <c r="J34" s="145"/>
    </row>
    <row r="35" spans="1:11" ht="31.5">
      <c r="A35" s="147" t="s">
        <v>1</v>
      </c>
      <c r="B35" s="110" t="s">
        <v>93</v>
      </c>
      <c r="C35" s="145"/>
      <c r="D35" s="145"/>
      <c r="E35" s="145"/>
      <c r="F35" s="145"/>
      <c r="G35" s="145"/>
      <c r="H35" s="145"/>
      <c r="I35" s="145"/>
      <c r="J35" s="145"/>
    </row>
    <row r="36" spans="1:11" ht="31.5">
      <c r="A36" s="147" t="s">
        <v>111</v>
      </c>
      <c r="B36" s="110" t="s">
        <v>93</v>
      </c>
      <c r="C36" s="145"/>
      <c r="D36" s="145"/>
      <c r="E36" s="145"/>
      <c r="F36" s="145"/>
      <c r="G36" s="145"/>
      <c r="H36" s="145"/>
      <c r="I36" s="145"/>
      <c r="J36" s="145"/>
    </row>
    <row r="37" spans="1:11" ht="32.25" customHeight="1">
      <c r="A37" s="144" t="s">
        <v>112</v>
      </c>
      <c r="B37" s="110" t="s">
        <v>113</v>
      </c>
      <c r="C37" s="148"/>
      <c r="D37" s="148"/>
      <c r="E37" s="148"/>
      <c r="F37" s="148"/>
      <c r="G37" s="148"/>
      <c r="H37" s="148"/>
      <c r="I37" s="148"/>
      <c r="J37" s="148"/>
    </row>
    <row r="38" spans="1:11" ht="32.25" customHeight="1">
      <c r="A38" s="144" t="s">
        <v>119</v>
      </c>
      <c r="B38" s="110" t="s">
        <v>24</v>
      </c>
      <c r="C38" s="148"/>
      <c r="D38" s="148"/>
      <c r="E38" s="148"/>
      <c r="F38" s="148"/>
      <c r="G38" s="148"/>
      <c r="H38" s="148"/>
      <c r="I38" s="148"/>
      <c r="J38" s="148"/>
    </row>
    <row r="39" spans="1:11" ht="34.5" customHeight="1">
      <c r="A39" s="144" t="s">
        <v>29</v>
      </c>
      <c r="B39" s="110" t="s">
        <v>93</v>
      </c>
      <c r="C39" s="148"/>
      <c r="D39" s="148"/>
      <c r="E39" s="148"/>
      <c r="F39" s="148"/>
      <c r="G39" s="148"/>
      <c r="H39" s="148"/>
      <c r="I39" s="148"/>
      <c r="J39" s="148"/>
    </row>
    <row r="40" spans="1:11" ht="34.5" customHeight="1">
      <c r="A40" s="144" t="s">
        <v>114</v>
      </c>
      <c r="B40" s="110" t="s">
        <v>93</v>
      </c>
      <c r="C40" s="148"/>
      <c r="D40" s="148"/>
      <c r="E40" s="148"/>
      <c r="F40" s="148"/>
      <c r="G40" s="148"/>
      <c r="H40" s="148"/>
      <c r="I40" s="148"/>
      <c r="J40" s="148"/>
    </row>
    <row r="41" spans="1:11" ht="13.5" customHeight="1">
      <c r="A41" s="19"/>
      <c r="B41" s="18"/>
      <c r="C41" s="20"/>
      <c r="D41" s="20"/>
      <c r="E41" s="20"/>
      <c r="F41" s="20"/>
      <c r="G41" s="20"/>
      <c r="H41" s="20"/>
      <c r="I41" s="20"/>
      <c r="J41" s="20"/>
      <c r="K41" s="20"/>
    </row>
    <row r="42" spans="1:11" ht="19.5" customHeight="1">
      <c r="A42" s="21"/>
      <c r="B42" s="22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15.75" customHeight="1">
      <c r="A43" s="255" t="s">
        <v>115</v>
      </c>
      <c r="B43" s="255" t="s">
        <v>90</v>
      </c>
      <c r="C43" s="255" t="s">
        <v>197</v>
      </c>
      <c r="D43" s="255" t="s">
        <v>266</v>
      </c>
      <c r="E43" s="255" t="s">
        <v>267</v>
      </c>
      <c r="F43" s="255" t="s">
        <v>91</v>
      </c>
      <c r="G43" s="255"/>
      <c r="H43" s="255"/>
      <c r="I43" s="255"/>
      <c r="J43" s="255"/>
    </row>
    <row r="44" spans="1:11" ht="15.75" customHeight="1">
      <c r="A44" s="255"/>
      <c r="B44" s="255"/>
      <c r="C44" s="255"/>
      <c r="D44" s="255"/>
      <c r="E44" s="255"/>
      <c r="F44" s="255">
        <v>2018</v>
      </c>
      <c r="G44" s="255"/>
      <c r="H44" s="255"/>
      <c r="I44" s="255" t="s">
        <v>194</v>
      </c>
      <c r="J44" s="255" t="s">
        <v>201</v>
      </c>
    </row>
    <row r="45" spans="1:11" ht="18.75" customHeight="1">
      <c r="A45" s="255"/>
      <c r="B45" s="255"/>
      <c r="C45" s="255"/>
      <c r="D45" s="255"/>
      <c r="E45" s="255"/>
      <c r="F45" s="145" t="s">
        <v>56</v>
      </c>
      <c r="G45" s="145" t="s">
        <v>6</v>
      </c>
      <c r="H45" s="145" t="s">
        <v>277</v>
      </c>
      <c r="I45" s="255"/>
      <c r="J45" s="255"/>
    </row>
    <row r="46" spans="1:11" ht="31.5">
      <c r="A46" s="146"/>
      <c r="B46" s="110" t="s">
        <v>116</v>
      </c>
      <c r="C46" s="148"/>
      <c r="D46" s="148"/>
      <c r="E46" s="148"/>
      <c r="F46" s="148"/>
      <c r="G46" s="148"/>
      <c r="H46" s="148"/>
      <c r="I46" s="148"/>
      <c r="J46" s="148"/>
    </row>
    <row r="47" spans="1:11" ht="22.5" customHeight="1">
      <c r="A47" s="146"/>
      <c r="B47" s="110"/>
      <c r="C47" s="148"/>
      <c r="D47" s="148"/>
      <c r="E47" s="148"/>
      <c r="F47" s="148"/>
      <c r="G47" s="148"/>
      <c r="H47" s="148"/>
      <c r="I47" s="148"/>
      <c r="J47" s="148"/>
    </row>
    <row r="48" spans="1:11" s="28" customFormat="1" ht="22.5" customHeight="1">
      <c r="A48" s="25"/>
      <c r="B48" s="25"/>
      <c r="C48" s="20"/>
      <c r="D48" s="20"/>
      <c r="E48" s="20"/>
      <c r="F48" s="20"/>
      <c r="G48" s="20"/>
      <c r="H48" s="20"/>
      <c r="I48" s="20"/>
      <c r="J48" s="20"/>
      <c r="K48" s="20"/>
    </row>
    <row r="49" spans="1:11" s="28" customFormat="1" ht="26.25" customHeight="1">
      <c r="A49" s="256" t="s">
        <v>268</v>
      </c>
      <c r="B49" s="256"/>
      <c r="C49" s="256"/>
      <c r="D49" s="256"/>
      <c r="E49" s="256"/>
      <c r="F49" s="256"/>
      <c r="G49" s="256"/>
      <c r="H49" s="256"/>
      <c r="I49" s="256"/>
      <c r="J49" s="256"/>
      <c r="K49" s="107"/>
    </row>
    <row r="50" spans="1:11" s="28" customFormat="1" ht="26.2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</row>
    <row r="51" spans="1:11" s="28" customFormat="1" ht="63.75" customHeight="1">
      <c r="A51" s="145" t="s">
        <v>164</v>
      </c>
      <c r="B51" s="145" t="s">
        <v>133</v>
      </c>
      <c r="C51" s="145"/>
      <c r="D51" s="145" t="s">
        <v>134</v>
      </c>
      <c r="E51" s="145" t="s">
        <v>135</v>
      </c>
      <c r="F51" s="145" t="s">
        <v>138</v>
      </c>
      <c r="G51" s="145"/>
      <c r="H51" s="145"/>
      <c r="I51" s="145" t="s">
        <v>139</v>
      </c>
      <c r="J51" s="145" t="s">
        <v>121</v>
      </c>
    </row>
    <row r="52" spans="1:11" s="28" customFormat="1" ht="36.75" customHeight="1">
      <c r="A52" s="145"/>
      <c r="B52" s="145"/>
      <c r="C52" s="145"/>
      <c r="D52" s="145"/>
      <c r="E52" s="145"/>
      <c r="F52" s="145" t="s">
        <v>136</v>
      </c>
      <c r="G52" s="145" t="s">
        <v>137</v>
      </c>
      <c r="H52" s="145" t="s">
        <v>123</v>
      </c>
      <c r="I52" s="145"/>
      <c r="J52" s="145"/>
    </row>
    <row r="53" spans="1:11" s="28" customFormat="1" ht="36.75" customHeight="1">
      <c r="A53" s="110" t="s">
        <v>124</v>
      </c>
      <c r="B53" s="110" t="s">
        <v>269</v>
      </c>
      <c r="C53" s="110"/>
      <c r="D53" s="148"/>
      <c r="E53" s="148"/>
      <c r="F53" s="148"/>
      <c r="G53" s="148"/>
      <c r="H53" s="148"/>
      <c r="I53" s="148"/>
      <c r="J53" s="148"/>
    </row>
    <row r="54" spans="1:11" s="28" customFormat="1" ht="22.5" customHeight="1">
      <c r="A54" s="110"/>
      <c r="B54" s="110">
        <v>2017</v>
      </c>
      <c r="C54" s="110">
        <v>2013</v>
      </c>
      <c r="D54" s="148"/>
      <c r="E54" s="148"/>
      <c r="F54" s="148"/>
      <c r="G54" s="148"/>
      <c r="H54" s="148"/>
      <c r="I54" s="148"/>
      <c r="J54" s="148"/>
    </row>
    <row r="55" spans="1:11" s="28" customFormat="1" ht="22.5" customHeight="1">
      <c r="A55" s="110"/>
      <c r="B55" s="110">
        <v>2018</v>
      </c>
      <c r="C55" s="110">
        <v>2013</v>
      </c>
      <c r="D55" s="148"/>
      <c r="E55" s="148"/>
      <c r="F55" s="148"/>
      <c r="G55" s="148"/>
      <c r="H55" s="148"/>
      <c r="I55" s="148"/>
      <c r="J55" s="148"/>
    </row>
    <row r="56" spans="1:11" s="28" customFormat="1" ht="22.5" customHeight="1">
      <c r="A56" s="110"/>
      <c r="B56" s="110">
        <v>2019</v>
      </c>
      <c r="C56" s="110">
        <v>2013</v>
      </c>
      <c r="D56" s="148"/>
      <c r="E56" s="148"/>
      <c r="F56" s="148"/>
      <c r="G56" s="148"/>
      <c r="H56" s="148"/>
      <c r="I56" s="148"/>
      <c r="J56" s="148"/>
    </row>
    <row r="57" spans="1:11" s="28" customFormat="1" ht="22.5" customHeight="1">
      <c r="A57" s="110"/>
      <c r="B57" s="110">
        <v>2020</v>
      </c>
      <c r="C57" s="110">
        <v>2013</v>
      </c>
      <c r="D57" s="148"/>
      <c r="E57" s="148"/>
      <c r="F57" s="148"/>
      <c r="G57" s="148"/>
      <c r="H57" s="148"/>
      <c r="I57" s="148"/>
      <c r="J57" s="148"/>
    </row>
    <row r="58" spans="1:11" s="28" customFormat="1" ht="33" customHeight="1">
      <c r="A58" s="110" t="s">
        <v>140</v>
      </c>
      <c r="B58" s="110" t="s">
        <v>269</v>
      </c>
      <c r="C58" s="110"/>
      <c r="D58" s="148"/>
      <c r="E58" s="148"/>
      <c r="F58" s="148"/>
      <c r="G58" s="148"/>
      <c r="H58" s="148"/>
      <c r="I58" s="148"/>
      <c r="J58" s="148"/>
    </row>
    <row r="59" spans="1:11" s="28" customFormat="1" ht="22.5" customHeight="1">
      <c r="A59" s="110"/>
      <c r="B59" s="110">
        <v>2017</v>
      </c>
      <c r="C59" s="110">
        <v>2013</v>
      </c>
      <c r="D59" s="148"/>
      <c r="E59" s="148"/>
      <c r="F59" s="148"/>
      <c r="G59" s="148"/>
      <c r="H59" s="148"/>
      <c r="I59" s="148"/>
      <c r="J59" s="148"/>
    </row>
    <row r="60" spans="1:11" s="28" customFormat="1" ht="22.5" customHeight="1">
      <c r="A60" s="110"/>
      <c r="B60" s="110">
        <v>2018</v>
      </c>
      <c r="C60" s="110">
        <v>2013</v>
      </c>
      <c r="D60" s="148"/>
      <c r="E60" s="148"/>
      <c r="F60" s="148"/>
      <c r="G60" s="148"/>
      <c r="H60" s="148"/>
      <c r="I60" s="148"/>
      <c r="J60" s="148"/>
    </row>
    <row r="61" spans="1:11" s="28" customFormat="1" ht="22.5" customHeight="1">
      <c r="A61" s="110"/>
      <c r="B61" s="110">
        <v>2019</v>
      </c>
      <c r="C61" s="110">
        <v>2013</v>
      </c>
      <c r="D61" s="148"/>
      <c r="E61" s="148"/>
      <c r="F61" s="148"/>
      <c r="G61" s="148"/>
      <c r="H61" s="148"/>
      <c r="I61" s="148"/>
      <c r="J61" s="148"/>
    </row>
    <row r="62" spans="1:11" s="28" customFormat="1" ht="22.5" customHeight="1">
      <c r="A62" s="110"/>
      <c r="B62" s="110">
        <v>2020</v>
      </c>
      <c r="C62" s="110">
        <v>2013</v>
      </c>
      <c r="D62" s="148"/>
      <c r="E62" s="148"/>
      <c r="F62" s="148"/>
      <c r="G62" s="148"/>
      <c r="H62" s="148"/>
      <c r="I62" s="148"/>
      <c r="J62" s="148"/>
    </row>
    <row r="63" spans="1:11" s="28" customFormat="1" ht="22.5" customHeight="1">
      <c r="A63" s="110" t="s">
        <v>141</v>
      </c>
      <c r="B63" s="110"/>
      <c r="C63" s="110"/>
      <c r="D63" s="148"/>
      <c r="E63" s="148"/>
      <c r="F63" s="148"/>
      <c r="G63" s="148"/>
      <c r="H63" s="148"/>
      <c r="I63" s="148"/>
      <c r="J63" s="148"/>
    </row>
    <row r="64" spans="1:11" s="28" customFormat="1" ht="22.5" customHeight="1">
      <c r="A64" s="25"/>
      <c r="B64" s="25"/>
      <c r="C64" s="20"/>
      <c r="D64" s="20"/>
      <c r="E64" s="20"/>
      <c r="F64" s="20"/>
      <c r="G64" s="20"/>
      <c r="H64" s="20"/>
      <c r="I64" s="20"/>
      <c r="J64" s="20"/>
      <c r="K64" s="20"/>
    </row>
    <row r="65" spans="1:11" s="28" customFormat="1" ht="22.5" customHeight="1">
      <c r="A65" s="25"/>
      <c r="B65" s="25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27" customHeight="1">
      <c r="A66" s="22" t="s">
        <v>400</v>
      </c>
      <c r="B66" s="26"/>
      <c r="C66" s="27"/>
      <c r="D66" s="27"/>
      <c r="E66" s="27"/>
      <c r="F66" s="27"/>
      <c r="G66" s="27"/>
      <c r="H66" s="27"/>
      <c r="I66" s="27"/>
    </row>
    <row r="67" spans="1:11">
      <c r="A67" s="23"/>
      <c r="B67" s="23"/>
    </row>
    <row r="68" spans="1:11">
      <c r="A68" s="23"/>
      <c r="B68" s="23"/>
    </row>
    <row r="69" spans="1:11">
      <c r="A69" s="23"/>
      <c r="B69" s="23"/>
    </row>
    <row r="70" spans="1:11">
      <c r="A70" s="23"/>
      <c r="B70" s="23"/>
    </row>
    <row r="71" spans="1:11">
      <c r="A71" s="23"/>
      <c r="B71" s="23"/>
    </row>
    <row r="72" spans="1:11">
      <c r="A72" s="23"/>
      <c r="B72" s="23"/>
    </row>
    <row r="73" spans="1:11">
      <c r="A73" s="23"/>
      <c r="B73" s="23"/>
    </row>
    <row r="74" spans="1:11">
      <c r="A74" s="23"/>
      <c r="B74" s="23"/>
    </row>
    <row r="75" spans="1:11">
      <c r="A75" s="23"/>
      <c r="B75" s="23"/>
    </row>
    <row r="76" spans="1:11">
      <c r="A76" s="23"/>
      <c r="B76" s="23"/>
    </row>
    <row r="77" spans="1:11">
      <c r="A77" s="23"/>
      <c r="B77" s="23"/>
    </row>
    <row r="78" spans="1:11">
      <c r="A78" s="23"/>
      <c r="B78" s="23"/>
    </row>
    <row r="79" spans="1:11">
      <c r="A79" s="23"/>
      <c r="B79" s="23"/>
    </row>
    <row r="80" spans="1:11">
      <c r="A80" s="23"/>
      <c r="B80" s="23"/>
    </row>
    <row r="81" spans="1:2">
      <c r="A81" s="23"/>
      <c r="B81" s="23"/>
    </row>
    <row r="82" spans="1:2">
      <c r="A82" s="23"/>
      <c r="B82" s="23"/>
    </row>
    <row r="83" spans="1:2">
      <c r="A83" s="23"/>
      <c r="B83" s="23"/>
    </row>
    <row r="84" spans="1:2">
      <c r="A84" s="23"/>
      <c r="B84" s="23"/>
    </row>
    <row r="85" spans="1:2">
      <c r="A85" s="23"/>
      <c r="B85" s="23"/>
    </row>
    <row r="86" spans="1:2">
      <c r="A86" s="23"/>
      <c r="B86" s="23"/>
    </row>
    <row r="87" spans="1:2">
      <c r="A87" s="23"/>
      <c r="B87" s="23"/>
    </row>
    <row r="88" spans="1:2">
      <c r="A88" s="23"/>
      <c r="B88" s="23"/>
    </row>
    <row r="89" spans="1:2">
      <c r="A89" s="23"/>
      <c r="B89" s="23"/>
    </row>
    <row r="90" spans="1:2">
      <c r="A90" s="23"/>
      <c r="B90" s="23"/>
    </row>
    <row r="91" spans="1:2">
      <c r="A91" s="23"/>
      <c r="B91" s="23"/>
    </row>
    <row r="92" spans="1:2">
      <c r="A92" s="23"/>
      <c r="B92" s="23"/>
    </row>
    <row r="93" spans="1:2">
      <c r="A93" s="23"/>
      <c r="B93" s="23"/>
    </row>
    <row r="94" spans="1:2">
      <c r="A94" s="23"/>
      <c r="B94" s="23"/>
    </row>
    <row r="95" spans="1:2">
      <c r="A95" s="23"/>
      <c r="B95" s="23"/>
    </row>
    <row r="96" spans="1:2">
      <c r="A96" s="23"/>
      <c r="B96" s="23"/>
    </row>
    <row r="97" spans="1:2">
      <c r="A97" s="23"/>
      <c r="B97" s="23"/>
    </row>
    <row r="98" spans="1:2">
      <c r="A98" s="23"/>
      <c r="B98" s="23"/>
    </row>
    <row r="99" spans="1:2">
      <c r="A99" s="23"/>
      <c r="B99" s="23"/>
    </row>
    <row r="100" spans="1:2">
      <c r="A100" s="23"/>
      <c r="B100" s="23"/>
    </row>
    <row r="101" spans="1:2">
      <c r="A101" s="23"/>
      <c r="B101" s="23"/>
    </row>
    <row r="102" spans="1:2">
      <c r="A102" s="23"/>
      <c r="B102" s="23"/>
    </row>
    <row r="103" spans="1:2">
      <c r="A103" s="23"/>
      <c r="B103" s="23"/>
    </row>
    <row r="104" spans="1:2">
      <c r="A104" s="23"/>
      <c r="B104" s="23"/>
    </row>
    <row r="105" spans="1:2">
      <c r="A105" s="23"/>
      <c r="B105" s="23"/>
    </row>
    <row r="106" spans="1:2">
      <c r="A106" s="23"/>
      <c r="B106" s="23"/>
    </row>
    <row r="107" spans="1:2">
      <c r="A107" s="23"/>
      <c r="B107" s="23"/>
    </row>
    <row r="108" spans="1:2">
      <c r="A108" s="23"/>
      <c r="B108" s="23"/>
    </row>
    <row r="109" spans="1:2">
      <c r="A109" s="23"/>
      <c r="B109" s="23"/>
    </row>
    <row r="110" spans="1:2">
      <c r="A110" s="23"/>
      <c r="B110" s="23"/>
    </row>
    <row r="111" spans="1:2">
      <c r="A111" s="23"/>
      <c r="B111" s="23"/>
    </row>
    <row r="112" spans="1:2">
      <c r="A112" s="23"/>
      <c r="B112" s="23"/>
    </row>
    <row r="113" spans="1:2">
      <c r="A113" s="23"/>
      <c r="B113" s="23"/>
    </row>
    <row r="114" spans="1:2">
      <c r="A114" s="23"/>
      <c r="B114" s="23"/>
    </row>
    <row r="115" spans="1:2">
      <c r="A115" s="23"/>
      <c r="B115" s="23"/>
    </row>
    <row r="116" spans="1:2">
      <c r="A116" s="23"/>
      <c r="B116" s="23"/>
    </row>
    <row r="117" spans="1:2">
      <c r="A117" s="23"/>
      <c r="B117" s="23"/>
    </row>
    <row r="118" spans="1:2">
      <c r="A118" s="23"/>
      <c r="B118" s="23"/>
    </row>
    <row r="119" spans="1:2">
      <c r="A119" s="23"/>
      <c r="B119" s="23"/>
    </row>
    <row r="120" spans="1:2">
      <c r="A120" s="23"/>
      <c r="B120" s="23"/>
    </row>
    <row r="121" spans="1:2">
      <c r="A121" s="23"/>
      <c r="B121" s="23"/>
    </row>
    <row r="122" spans="1:2">
      <c r="A122" s="23"/>
      <c r="B122" s="23"/>
    </row>
    <row r="123" spans="1:2">
      <c r="A123" s="23"/>
      <c r="B123" s="23"/>
    </row>
    <row r="124" spans="1:2">
      <c r="A124" s="23"/>
      <c r="B124" s="23"/>
    </row>
    <row r="125" spans="1:2">
      <c r="A125" s="23"/>
      <c r="B125" s="23"/>
    </row>
    <row r="126" spans="1:2">
      <c r="A126" s="23"/>
      <c r="B126" s="23"/>
    </row>
    <row r="127" spans="1:2">
      <c r="A127" s="23"/>
      <c r="B127" s="23"/>
    </row>
    <row r="128" spans="1:2">
      <c r="A128" s="23"/>
      <c r="B128" s="23"/>
    </row>
    <row r="129" spans="1:2">
      <c r="A129" s="23"/>
      <c r="B129" s="23"/>
    </row>
    <row r="130" spans="1:2">
      <c r="A130" s="23"/>
      <c r="B130" s="23"/>
    </row>
    <row r="131" spans="1:2">
      <c r="A131" s="23"/>
      <c r="B131" s="23"/>
    </row>
    <row r="132" spans="1:2">
      <c r="A132" s="23"/>
      <c r="B132" s="23"/>
    </row>
    <row r="133" spans="1:2">
      <c r="A133" s="23"/>
      <c r="B133" s="23"/>
    </row>
    <row r="134" spans="1:2">
      <c r="A134" s="23"/>
      <c r="B134" s="23"/>
    </row>
    <row r="135" spans="1:2">
      <c r="A135" s="23"/>
      <c r="B135" s="23"/>
    </row>
    <row r="136" spans="1:2">
      <c r="A136" s="23"/>
      <c r="B136" s="23"/>
    </row>
    <row r="137" spans="1:2">
      <c r="A137" s="23"/>
      <c r="B137" s="23"/>
    </row>
    <row r="138" spans="1:2">
      <c r="A138" s="23"/>
      <c r="B138" s="23"/>
    </row>
    <row r="139" spans="1:2">
      <c r="A139" s="23"/>
      <c r="B139" s="23"/>
    </row>
    <row r="140" spans="1:2">
      <c r="A140" s="23"/>
      <c r="B140" s="23"/>
    </row>
    <row r="141" spans="1:2">
      <c r="A141" s="23"/>
      <c r="B141" s="23"/>
    </row>
    <row r="142" spans="1:2">
      <c r="A142" s="23"/>
      <c r="B142" s="23"/>
    </row>
    <row r="143" spans="1:2">
      <c r="A143" s="23"/>
      <c r="B143" s="23"/>
    </row>
    <row r="144" spans="1:2">
      <c r="A144" s="23"/>
      <c r="B144" s="23"/>
    </row>
    <row r="145" spans="1:2">
      <c r="A145" s="23"/>
      <c r="B145" s="23"/>
    </row>
    <row r="146" spans="1:2">
      <c r="A146" s="23"/>
      <c r="B146" s="23"/>
    </row>
    <row r="147" spans="1:2">
      <c r="A147" s="23"/>
      <c r="B147" s="23"/>
    </row>
    <row r="148" spans="1:2">
      <c r="A148" s="23"/>
      <c r="B148" s="23"/>
    </row>
    <row r="149" spans="1:2">
      <c r="A149" s="23"/>
      <c r="B149" s="23"/>
    </row>
    <row r="150" spans="1:2">
      <c r="A150" s="23"/>
      <c r="B150" s="23"/>
    </row>
    <row r="151" spans="1:2">
      <c r="A151" s="23"/>
      <c r="B151" s="23"/>
    </row>
    <row r="152" spans="1:2">
      <c r="A152" s="23"/>
      <c r="B152" s="23"/>
    </row>
    <row r="153" spans="1:2">
      <c r="A153" s="23"/>
      <c r="B153" s="23"/>
    </row>
    <row r="154" spans="1:2">
      <c r="A154" s="23"/>
      <c r="B154" s="23"/>
    </row>
    <row r="155" spans="1:2">
      <c r="A155" s="23"/>
      <c r="B155" s="23"/>
    </row>
    <row r="156" spans="1:2">
      <c r="A156" s="23"/>
      <c r="B156" s="23"/>
    </row>
    <row r="157" spans="1:2">
      <c r="A157" s="23"/>
      <c r="B157" s="23"/>
    </row>
    <row r="158" spans="1:2">
      <c r="A158" s="23"/>
      <c r="B158" s="23"/>
    </row>
    <row r="159" spans="1:2">
      <c r="A159" s="23"/>
      <c r="B159" s="23"/>
    </row>
    <row r="160" spans="1:2">
      <c r="A160" s="23"/>
      <c r="B160" s="23"/>
    </row>
    <row r="161" spans="1:2">
      <c r="A161" s="23"/>
      <c r="B161" s="23"/>
    </row>
    <row r="162" spans="1:2">
      <c r="A162" s="23"/>
      <c r="B162" s="23"/>
    </row>
    <row r="163" spans="1:2">
      <c r="A163" s="23"/>
      <c r="B163" s="23"/>
    </row>
    <row r="164" spans="1:2">
      <c r="A164" s="23"/>
      <c r="B164" s="23"/>
    </row>
    <row r="165" spans="1:2">
      <c r="A165" s="23"/>
      <c r="B165" s="23"/>
    </row>
    <row r="166" spans="1:2">
      <c r="A166" s="23"/>
      <c r="B166" s="23"/>
    </row>
    <row r="167" spans="1:2">
      <c r="A167" s="23"/>
      <c r="B167" s="23"/>
    </row>
    <row r="168" spans="1:2">
      <c r="A168" s="23"/>
      <c r="B168" s="23"/>
    </row>
    <row r="169" spans="1:2">
      <c r="A169" s="23"/>
      <c r="B169" s="23"/>
    </row>
    <row r="170" spans="1:2">
      <c r="A170" s="23"/>
      <c r="B170" s="23"/>
    </row>
    <row r="171" spans="1:2">
      <c r="A171" s="23"/>
      <c r="B171" s="23"/>
    </row>
    <row r="172" spans="1:2">
      <c r="A172" s="23"/>
      <c r="B172" s="23"/>
    </row>
    <row r="173" spans="1:2">
      <c r="A173" s="23"/>
      <c r="B173" s="23"/>
    </row>
    <row r="174" spans="1:2">
      <c r="A174" s="23"/>
      <c r="B174" s="23"/>
    </row>
    <row r="175" spans="1:2">
      <c r="A175" s="23"/>
      <c r="B175" s="23"/>
    </row>
    <row r="176" spans="1:2">
      <c r="A176" s="23"/>
      <c r="B176" s="23"/>
    </row>
    <row r="177" spans="1:2">
      <c r="A177" s="23"/>
      <c r="B177" s="23"/>
    </row>
    <row r="178" spans="1:2">
      <c r="A178" s="23"/>
      <c r="B178" s="23"/>
    </row>
    <row r="179" spans="1:2">
      <c r="A179" s="23"/>
      <c r="B179" s="23"/>
    </row>
    <row r="180" spans="1:2">
      <c r="A180" s="23"/>
      <c r="B180" s="23"/>
    </row>
    <row r="181" spans="1:2">
      <c r="A181" s="23"/>
      <c r="B181" s="23"/>
    </row>
    <row r="182" spans="1:2">
      <c r="A182" s="23"/>
      <c r="B182" s="23"/>
    </row>
    <row r="183" spans="1:2">
      <c r="A183" s="23"/>
      <c r="B183" s="23"/>
    </row>
    <row r="184" spans="1:2">
      <c r="A184" s="23"/>
      <c r="B184" s="23"/>
    </row>
    <row r="185" spans="1:2">
      <c r="A185" s="23"/>
      <c r="B185" s="23"/>
    </row>
    <row r="186" spans="1:2">
      <c r="A186" s="23"/>
      <c r="B186" s="23"/>
    </row>
    <row r="187" spans="1:2">
      <c r="A187" s="23"/>
      <c r="B187" s="23"/>
    </row>
    <row r="188" spans="1:2">
      <c r="A188" s="23"/>
      <c r="B188" s="23"/>
    </row>
    <row r="189" spans="1:2">
      <c r="A189" s="23"/>
      <c r="B189" s="23"/>
    </row>
    <row r="190" spans="1:2">
      <c r="A190" s="23"/>
      <c r="B190" s="23"/>
    </row>
    <row r="191" spans="1:2">
      <c r="A191" s="23"/>
      <c r="B191" s="23"/>
    </row>
    <row r="192" spans="1:2">
      <c r="A192" s="23"/>
      <c r="B192" s="23"/>
    </row>
    <row r="193" spans="1:2">
      <c r="A193" s="23"/>
      <c r="B193" s="23"/>
    </row>
    <row r="194" spans="1:2">
      <c r="A194" s="23"/>
      <c r="B194" s="23"/>
    </row>
    <row r="195" spans="1:2">
      <c r="A195" s="23"/>
      <c r="B195" s="23"/>
    </row>
    <row r="196" spans="1:2">
      <c r="A196" s="23"/>
      <c r="B196" s="23"/>
    </row>
    <row r="197" spans="1:2">
      <c r="A197" s="23"/>
      <c r="B197" s="23"/>
    </row>
    <row r="198" spans="1:2">
      <c r="A198" s="23"/>
      <c r="B198" s="23"/>
    </row>
    <row r="199" spans="1:2">
      <c r="A199" s="23"/>
      <c r="B199" s="23"/>
    </row>
    <row r="200" spans="1:2">
      <c r="A200" s="23"/>
      <c r="B200" s="23"/>
    </row>
    <row r="201" spans="1:2">
      <c r="A201" s="23"/>
      <c r="B201" s="23"/>
    </row>
    <row r="202" spans="1:2">
      <c r="A202" s="23"/>
      <c r="B202" s="23"/>
    </row>
    <row r="203" spans="1:2">
      <c r="A203" s="23"/>
      <c r="B203" s="23"/>
    </row>
    <row r="204" spans="1:2">
      <c r="A204" s="23"/>
      <c r="B204" s="23"/>
    </row>
    <row r="205" spans="1:2">
      <c r="A205" s="23"/>
      <c r="B205" s="23"/>
    </row>
    <row r="206" spans="1:2">
      <c r="A206" s="23"/>
      <c r="B206" s="23"/>
    </row>
    <row r="207" spans="1:2">
      <c r="A207" s="23"/>
      <c r="B207" s="23"/>
    </row>
    <row r="208" spans="1:2">
      <c r="A208" s="23"/>
      <c r="B208" s="23"/>
    </row>
    <row r="209" spans="1:2">
      <c r="A209" s="23"/>
      <c r="B209" s="23"/>
    </row>
    <row r="210" spans="1:2">
      <c r="A210" s="23"/>
      <c r="B210" s="23"/>
    </row>
    <row r="211" spans="1:2">
      <c r="A211" s="23"/>
      <c r="B211" s="23"/>
    </row>
    <row r="212" spans="1:2">
      <c r="A212" s="23"/>
      <c r="B212" s="23"/>
    </row>
    <row r="213" spans="1:2">
      <c r="A213" s="23"/>
      <c r="B213" s="23"/>
    </row>
    <row r="214" spans="1:2">
      <c r="A214" s="23"/>
      <c r="B214" s="23"/>
    </row>
    <row r="215" spans="1:2">
      <c r="A215" s="23"/>
      <c r="B215" s="23"/>
    </row>
    <row r="216" spans="1:2">
      <c r="A216" s="23"/>
      <c r="B216" s="23"/>
    </row>
    <row r="217" spans="1:2">
      <c r="A217" s="23"/>
      <c r="B217" s="23"/>
    </row>
    <row r="218" spans="1:2">
      <c r="A218" s="23"/>
      <c r="B218" s="23"/>
    </row>
    <row r="219" spans="1:2">
      <c r="A219" s="23"/>
      <c r="B219" s="23"/>
    </row>
    <row r="220" spans="1:2">
      <c r="A220" s="23"/>
      <c r="B220" s="23"/>
    </row>
    <row r="221" spans="1:2">
      <c r="A221" s="23"/>
      <c r="B221" s="23"/>
    </row>
    <row r="222" spans="1:2">
      <c r="A222" s="23"/>
      <c r="B222" s="23"/>
    </row>
    <row r="223" spans="1:2">
      <c r="A223" s="23"/>
      <c r="B223" s="23"/>
    </row>
    <row r="224" spans="1:2">
      <c r="A224" s="23"/>
      <c r="B224" s="23"/>
    </row>
    <row r="225" spans="1:2">
      <c r="A225" s="23"/>
      <c r="B225" s="23"/>
    </row>
    <row r="226" spans="1:2">
      <c r="A226" s="23"/>
      <c r="B226" s="23"/>
    </row>
    <row r="227" spans="1:2">
      <c r="A227" s="23"/>
      <c r="B227" s="23"/>
    </row>
    <row r="228" spans="1:2">
      <c r="A228" s="23"/>
      <c r="B228" s="23"/>
    </row>
    <row r="229" spans="1:2">
      <c r="A229" s="23"/>
      <c r="B229" s="23"/>
    </row>
    <row r="230" spans="1:2">
      <c r="A230" s="23"/>
      <c r="B230" s="23"/>
    </row>
    <row r="231" spans="1:2">
      <c r="A231" s="23"/>
      <c r="B231" s="23"/>
    </row>
    <row r="232" spans="1:2">
      <c r="A232" s="23"/>
      <c r="B232" s="23"/>
    </row>
    <row r="233" spans="1:2">
      <c r="A233" s="23"/>
      <c r="B233" s="23"/>
    </row>
    <row r="234" spans="1:2">
      <c r="A234" s="23"/>
      <c r="B234" s="23"/>
    </row>
    <row r="235" spans="1:2">
      <c r="A235" s="23"/>
      <c r="B235" s="23"/>
    </row>
    <row r="236" spans="1:2">
      <c r="A236" s="23"/>
      <c r="B236" s="23"/>
    </row>
    <row r="237" spans="1:2">
      <c r="A237" s="23"/>
      <c r="B237" s="23"/>
    </row>
    <row r="238" spans="1:2">
      <c r="A238" s="23"/>
      <c r="B238" s="23"/>
    </row>
    <row r="239" spans="1:2">
      <c r="A239" s="23"/>
      <c r="B239" s="23"/>
    </row>
    <row r="240" spans="1:2">
      <c r="A240" s="23"/>
      <c r="B240" s="23"/>
    </row>
    <row r="241" spans="1:2">
      <c r="A241" s="23"/>
      <c r="B241" s="23"/>
    </row>
    <row r="242" spans="1:2">
      <c r="A242" s="23"/>
      <c r="B242" s="23"/>
    </row>
    <row r="243" spans="1:2">
      <c r="A243" s="23"/>
      <c r="B243" s="23"/>
    </row>
    <row r="244" spans="1:2">
      <c r="A244" s="23"/>
      <c r="B244" s="23"/>
    </row>
    <row r="245" spans="1:2">
      <c r="A245" s="23"/>
      <c r="B245" s="23"/>
    </row>
    <row r="246" spans="1:2">
      <c r="A246" s="23"/>
      <c r="B246" s="23"/>
    </row>
    <row r="247" spans="1:2">
      <c r="A247" s="23"/>
      <c r="B247" s="23"/>
    </row>
    <row r="248" spans="1:2">
      <c r="A248" s="23"/>
      <c r="B248" s="23"/>
    </row>
    <row r="249" spans="1:2">
      <c r="A249" s="23"/>
      <c r="B249" s="23"/>
    </row>
    <row r="250" spans="1:2">
      <c r="A250" s="23"/>
      <c r="B250" s="23"/>
    </row>
    <row r="251" spans="1:2">
      <c r="A251" s="23"/>
      <c r="B251" s="23"/>
    </row>
    <row r="252" spans="1:2">
      <c r="A252" s="23"/>
      <c r="B252" s="23"/>
    </row>
    <row r="253" spans="1:2">
      <c r="A253" s="23"/>
      <c r="B253" s="23"/>
    </row>
    <row r="254" spans="1:2">
      <c r="A254" s="23"/>
      <c r="B254" s="23"/>
    </row>
    <row r="255" spans="1:2">
      <c r="A255" s="23"/>
      <c r="B255" s="23"/>
    </row>
    <row r="256" spans="1:2">
      <c r="A256" s="23"/>
      <c r="B256" s="23"/>
    </row>
    <row r="257" spans="1:2">
      <c r="A257" s="23"/>
      <c r="B257" s="23"/>
    </row>
    <row r="258" spans="1:2">
      <c r="A258" s="23"/>
      <c r="B258" s="23"/>
    </row>
    <row r="259" spans="1:2">
      <c r="A259" s="23"/>
      <c r="B259" s="23"/>
    </row>
    <row r="260" spans="1:2">
      <c r="A260" s="23"/>
      <c r="B260" s="23"/>
    </row>
    <row r="261" spans="1:2">
      <c r="A261" s="23"/>
      <c r="B261" s="23"/>
    </row>
    <row r="262" spans="1:2">
      <c r="A262" s="23"/>
      <c r="B262" s="23"/>
    </row>
    <row r="263" spans="1:2">
      <c r="A263" s="23"/>
      <c r="B263" s="23"/>
    </row>
    <row r="264" spans="1:2">
      <c r="A264" s="23"/>
      <c r="B264" s="23"/>
    </row>
    <row r="265" spans="1:2">
      <c r="A265" s="23"/>
      <c r="B265" s="23"/>
    </row>
    <row r="266" spans="1:2">
      <c r="A266" s="23"/>
      <c r="B266" s="23"/>
    </row>
  </sheetData>
  <mergeCells count="24">
    <mergeCell ref="A3:J3"/>
    <mergeCell ref="A4:J4"/>
    <mergeCell ref="A6:J6"/>
    <mergeCell ref="A7:J7"/>
    <mergeCell ref="A49:J49"/>
    <mergeCell ref="J10:J11"/>
    <mergeCell ref="E9:E11"/>
    <mergeCell ref="F10:H10"/>
    <mergeCell ref="F1:J1"/>
    <mergeCell ref="F43:J43"/>
    <mergeCell ref="E43:E45"/>
    <mergeCell ref="A43:A45"/>
    <mergeCell ref="B43:B45"/>
    <mergeCell ref="I44:I45"/>
    <mergeCell ref="J44:J45"/>
    <mergeCell ref="C43:C45"/>
    <mergeCell ref="D43:D45"/>
    <mergeCell ref="F44:H44"/>
    <mergeCell ref="A9:A11"/>
    <mergeCell ref="B9:B11"/>
    <mergeCell ref="F9:J9"/>
    <mergeCell ref="I10:I11"/>
    <mergeCell ref="D9:D11"/>
    <mergeCell ref="C9:C11"/>
  </mergeCells>
  <phoneticPr fontId="8" type="noConversion"/>
  <printOptions horizontalCentered="1"/>
  <pageMargins left="0.78740157480314965" right="0.39370078740157483" top="0.59055118110236227" bottom="0.59055118110236227" header="0" footer="0"/>
  <pageSetup paperSize="9" scale="56" fitToHeight="2" orientation="portrait" r:id="rId1"/>
  <headerFooter alignWithMargins="0"/>
  <rowBreaks count="1" manualBreakCount="1">
    <brk id="4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indexed="50"/>
  </sheetPr>
  <dimension ref="A1:AR44"/>
  <sheetViews>
    <sheetView view="pageBreakPreview" zoomScale="75" zoomScaleNormal="75" zoomScaleSheetLayoutView="75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H37" sqref="H37"/>
    </sheetView>
  </sheetViews>
  <sheetFormatPr defaultRowHeight="12.75"/>
  <cols>
    <col min="1" max="1" width="27.85546875" customWidth="1"/>
    <col min="2" max="2" width="9.42578125" customWidth="1"/>
    <col min="3" max="3" width="9.7109375" bestFit="1" customWidth="1"/>
    <col min="4" max="4" width="10.42578125" customWidth="1"/>
    <col min="5" max="7" width="9.7109375" bestFit="1" customWidth="1"/>
    <col min="10" max="10" width="10.5703125" customWidth="1"/>
    <col min="16" max="16" width="10.28515625" customWidth="1"/>
    <col min="20" max="21" width="11.140625" customWidth="1"/>
    <col min="22" max="22" width="35.140625" customWidth="1"/>
    <col min="23" max="23" width="22.42578125" customWidth="1"/>
    <col min="24" max="24" width="18.7109375" customWidth="1"/>
    <col min="25" max="25" width="12.140625" customWidth="1"/>
    <col min="26" max="26" width="12.42578125" customWidth="1"/>
    <col min="27" max="27" width="12" customWidth="1"/>
    <col min="28" max="28" width="11.5703125" customWidth="1"/>
    <col min="29" max="29" width="12.140625" customWidth="1"/>
    <col min="30" max="30" width="12.85546875" customWidth="1"/>
    <col min="31" max="31" width="10" customWidth="1"/>
    <col min="32" max="32" width="9.85546875" customWidth="1"/>
    <col min="33" max="34" width="10.42578125" customWidth="1"/>
    <col min="35" max="35" width="10" customWidth="1"/>
    <col min="36" max="37" width="11.140625" customWidth="1"/>
    <col min="38" max="38" width="17.42578125" customWidth="1"/>
    <col min="39" max="39" width="16.140625" customWidth="1"/>
    <col min="40" max="40" width="16.42578125" customWidth="1"/>
    <col min="41" max="41" width="14.28515625" customWidth="1"/>
    <col min="42" max="42" width="15" customWidth="1"/>
    <col min="43" max="43" width="14.85546875" customWidth="1"/>
  </cols>
  <sheetData>
    <row r="1" spans="1:43" ht="23.25" customHeight="1">
      <c r="A1" s="8"/>
      <c r="B1" s="8"/>
      <c r="C1" s="8"/>
      <c r="D1" s="8"/>
      <c r="E1" s="112"/>
      <c r="F1" s="112"/>
      <c r="G1" s="112"/>
      <c r="V1" s="263" t="s">
        <v>401</v>
      </c>
      <c r="W1" s="263"/>
    </row>
    <row r="2" spans="1:43" ht="23.25" customHeight="1">
      <c r="A2" s="8"/>
      <c r="B2" s="8"/>
      <c r="C2" s="8"/>
      <c r="D2" s="8"/>
      <c r="E2" s="112"/>
      <c r="F2" s="112"/>
      <c r="G2" s="112"/>
      <c r="V2" s="149"/>
      <c r="W2" s="149"/>
    </row>
    <row r="3" spans="1:43" ht="21.75" customHeight="1">
      <c r="A3" s="234" t="s">
        <v>271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1"/>
      <c r="AM3" s="31"/>
      <c r="AN3" s="31"/>
      <c r="AO3" s="31"/>
      <c r="AP3" s="31"/>
      <c r="AQ3" s="31"/>
    </row>
    <row r="4" spans="1:43" ht="18.75">
      <c r="A4" s="8"/>
      <c r="B4" s="8"/>
      <c r="C4" s="8"/>
      <c r="D4" s="8"/>
      <c r="E4" s="8"/>
      <c r="F4" s="8"/>
      <c r="G4" s="8"/>
      <c r="AK4" s="31"/>
      <c r="AL4" s="30"/>
      <c r="AM4" s="30"/>
      <c r="AN4" s="30"/>
      <c r="AO4" s="30"/>
      <c r="AP4" s="30"/>
      <c r="AQ4" s="30"/>
    </row>
    <row r="5" spans="1:43" ht="58.15" customHeight="1">
      <c r="A5" s="239" t="s">
        <v>143</v>
      </c>
      <c r="B5" s="239" t="s">
        <v>146</v>
      </c>
      <c r="C5" s="239"/>
      <c r="D5" s="239"/>
      <c r="E5" s="239"/>
      <c r="F5" s="239"/>
      <c r="G5" s="239"/>
      <c r="H5" s="239" t="s">
        <v>144</v>
      </c>
      <c r="I5" s="239"/>
      <c r="J5" s="239"/>
      <c r="K5" s="239"/>
      <c r="L5" s="239"/>
      <c r="M5" s="239"/>
      <c r="N5" s="239" t="s">
        <v>145</v>
      </c>
      <c r="O5" s="239"/>
      <c r="P5" s="239"/>
      <c r="Q5" s="239"/>
      <c r="R5" s="239"/>
      <c r="S5" s="239"/>
      <c r="T5" s="239" t="s">
        <v>165</v>
      </c>
      <c r="U5" s="239"/>
      <c r="V5" s="239" t="s">
        <v>362</v>
      </c>
      <c r="W5" s="239"/>
      <c r="X5" s="239" t="s">
        <v>176</v>
      </c>
      <c r="Y5" s="239" t="s">
        <v>177</v>
      </c>
      <c r="Z5" s="239"/>
      <c r="AA5" s="239"/>
      <c r="AB5" s="239"/>
      <c r="AC5" s="239"/>
      <c r="AD5" s="239"/>
      <c r="AE5" s="239"/>
      <c r="AF5" s="239" t="s">
        <v>166</v>
      </c>
      <c r="AG5" s="239"/>
      <c r="AH5" s="239"/>
      <c r="AI5" s="239"/>
      <c r="AJ5" s="239"/>
      <c r="AK5" s="239"/>
      <c r="AL5" s="239" t="s">
        <v>178</v>
      </c>
      <c r="AM5" s="239" t="s">
        <v>177</v>
      </c>
      <c r="AN5" s="239"/>
      <c r="AO5" s="239"/>
      <c r="AP5" s="239"/>
      <c r="AQ5" s="239"/>
    </row>
    <row r="6" spans="1:43" ht="66" customHeight="1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 t="s">
        <v>190</v>
      </c>
      <c r="Z6" s="239" t="s">
        <v>189</v>
      </c>
      <c r="AA6" s="239" t="s">
        <v>191</v>
      </c>
      <c r="AB6" s="239" t="s">
        <v>192</v>
      </c>
      <c r="AC6" s="239" t="s">
        <v>21</v>
      </c>
      <c r="AD6" s="239" t="s">
        <v>48</v>
      </c>
      <c r="AE6" s="239" t="s">
        <v>52</v>
      </c>
      <c r="AF6" s="239" t="s">
        <v>149</v>
      </c>
      <c r="AG6" s="239"/>
      <c r="AH6" s="239" t="s">
        <v>150</v>
      </c>
      <c r="AI6" s="239"/>
      <c r="AJ6" s="239" t="s">
        <v>151</v>
      </c>
      <c r="AK6" s="239"/>
      <c r="AL6" s="239"/>
      <c r="AM6" s="239" t="s">
        <v>182</v>
      </c>
      <c r="AN6" s="239" t="s">
        <v>183</v>
      </c>
      <c r="AO6" s="239" t="s">
        <v>184</v>
      </c>
      <c r="AP6" s="239" t="s">
        <v>185</v>
      </c>
      <c r="AQ6" s="239" t="s">
        <v>186</v>
      </c>
    </row>
    <row r="7" spans="1:43" ht="26.25" customHeight="1">
      <c r="A7" s="239"/>
      <c r="B7" s="239" t="s">
        <v>195</v>
      </c>
      <c r="C7" s="239" t="s">
        <v>227</v>
      </c>
      <c r="D7" s="239" t="s">
        <v>270</v>
      </c>
      <c r="E7" s="239" t="s">
        <v>64</v>
      </c>
      <c r="F7" s="239"/>
      <c r="G7" s="239"/>
      <c r="H7" s="239" t="s">
        <v>195</v>
      </c>
      <c r="I7" s="239" t="s">
        <v>227</v>
      </c>
      <c r="J7" s="239" t="s">
        <v>270</v>
      </c>
      <c r="K7" s="239" t="s">
        <v>64</v>
      </c>
      <c r="L7" s="239"/>
      <c r="M7" s="239"/>
      <c r="N7" s="239" t="s">
        <v>195</v>
      </c>
      <c r="O7" s="239" t="s">
        <v>227</v>
      </c>
      <c r="P7" s="239" t="s">
        <v>270</v>
      </c>
      <c r="Q7" s="239" t="s">
        <v>64</v>
      </c>
      <c r="R7" s="239"/>
      <c r="S7" s="239"/>
      <c r="T7" s="239" t="s">
        <v>227</v>
      </c>
      <c r="U7" s="239" t="s">
        <v>270</v>
      </c>
      <c r="V7" s="239" t="s">
        <v>187</v>
      </c>
      <c r="W7" s="239" t="s">
        <v>188</v>
      </c>
      <c r="X7" s="239"/>
      <c r="Y7" s="239"/>
      <c r="Z7" s="239"/>
      <c r="AA7" s="239"/>
      <c r="AB7" s="239"/>
      <c r="AC7" s="239"/>
      <c r="AD7" s="239"/>
      <c r="AE7" s="239"/>
      <c r="AF7" s="239" t="s">
        <v>227</v>
      </c>
      <c r="AG7" s="239" t="s">
        <v>270</v>
      </c>
      <c r="AH7" s="239" t="s">
        <v>227</v>
      </c>
      <c r="AI7" s="239" t="s">
        <v>270</v>
      </c>
      <c r="AJ7" s="239" t="s">
        <v>227</v>
      </c>
      <c r="AK7" s="239" t="s">
        <v>270</v>
      </c>
      <c r="AL7" s="239"/>
      <c r="AM7" s="239"/>
      <c r="AN7" s="239"/>
      <c r="AO7" s="239"/>
      <c r="AP7" s="239"/>
      <c r="AQ7" s="239"/>
    </row>
    <row r="8" spans="1:43" ht="27" customHeight="1">
      <c r="A8" s="239"/>
      <c r="B8" s="239"/>
      <c r="C8" s="239"/>
      <c r="D8" s="239"/>
      <c r="E8" s="210" t="s">
        <v>180</v>
      </c>
      <c r="F8" s="210" t="s">
        <v>196</v>
      </c>
      <c r="G8" s="210" t="s">
        <v>230</v>
      </c>
      <c r="H8" s="239"/>
      <c r="I8" s="239"/>
      <c r="J8" s="239"/>
      <c r="K8" s="210" t="s">
        <v>180</v>
      </c>
      <c r="L8" s="210" t="s">
        <v>196</v>
      </c>
      <c r="M8" s="210" t="s">
        <v>230</v>
      </c>
      <c r="N8" s="239"/>
      <c r="O8" s="239"/>
      <c r="P8" s="239"/>
      <c r="Q8" s="210" t="s">
        <v>180</v>
      </c>
      <c r="R8" s="210" t="s">
        <v>196</v>
      </c>
      <c r="S8" s="210" t="s">
        <v>230</v>
      </c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</row>
    <row r="9" spans="1:43" ht="57" customHeight="1">
      <c r="A9" s="36" t="s">
        <v>317</v>
      </c>
      <c r="B9" s="37">
        <v>2122.4</v>
      </c>
      <c r="C9" s="40">
        <v>2536.4</v>
      </c>
      <c r="D9" s="40">
        <v>17.399999999999999</v>
      </c>
      <c r="E9" s="40">
        <v>18.2</v>
      </c>
      <c r="F9" s="40">
        <v>19.100000000000001</v>
      </c>
      <c r="G9" s="40">
        <v>19.899999999999999</v>
      </c>
      <c r="H9" s="37">
        <v>620</v>
      </c>
      <c r="I9" s="37">
        <v>661.1</v>
      </c>
      <c r="J9" s="37">
        <v>669.4</v>
      </c>
      <c r="K9" s="37">
        <v>716.3</v>
      </c>
      <c r="L9" s="37">
        <v>738.4</v>
      </c>
      <c r="M9" s="37">
        <v>766.1</v>
      </c>
      <c r="N9" s="37">
        <v>1565</v>
      </c>
      <c r="O9" s="40">
        <v>1475</v>
      </c>
      <c r="P9" s="40">
        <v>1387</v>
      </c>
      <c r="Q9" s="40">
        <v>1380</v>
      </c>
      <c r="R9" s="40">
        <v>1372</v>
      </c>
      <c r="S9" s="40">
        <v>1371</v>
      </c>
      <c r="T9" s="213">
        <v>25</v>
      </c>
      <c r="U9" s="213">
        <v>22</v>
      </c>
      <c r="V9" s="37" t="s">
        <v>356</v>
      </c>
      <c r="W9" s="151">
        <v>1063</v>
      </c>
      <c r="X9" s="151">
        <f>Y9+Z9+AA9+AB9+AC9+AD9+AE9</f>
        <v>5</v>
      </c>
      <c r="Y9" s="104">
        <v>1</v>
      </c>
      <c r="Z9" s="104">
        <v>0</v>
      </c>
      <c r="AA9" s="104">
        <v>0</v>
      </c>
      <c r="AB9" s="151">
        <v>0</v>
      </c>
      <c r="AC9" s="151">
        <v>3</v>
      </c>
      <c r="AD9" s="151">
        <v>0</v>
      </c>
      <c r="AE9" s="151">
        <v>1</v>
      </c>
      <c r="AF9" s="208">
        <v>3</v>
      </c>
      <c r="AG9" s="208">
        <v>3</v>
      </c>
      <c r="AH9" s="208">
        <v>1</v>
      </c>
      <c r="AI9" s="208">
        <v>1</v>
      </c>
      <c r="AJ9" s="208">
        <v>0</v>
      </c>
      <c r="AK9" s="208">
        <v>0</v>
      </c>
      <c r="AL9" s="151">
        <f>AM9+AN9+AO9+AP9+AQ9</f>
        <v>2</v>
      </c>
      <c r="AM9" s="151">
        <v>0</v>
      </c>
      <c r="AN9" s="151">
        <v>1</v>
      </c>
      <c r="AO9" s="151">
        <v>0</v>
      </c>
      <c r="AP9" s="151">
        <v>0</v>
      </c>
      <c r="AQ9" s="151">
        <v>1</v>
      </c>
    </row>
    <row r="10" spans="1:43" ht="54.75" customHeight="1">
      <c r="A10" s="36" t="s">
        <v>318</v>
      </c>
      <c r="B10" s="37">
        <v>2219</v>
      </c>
      <c r="C10" s="40">
        <v>2487.1999999999998</v>
      </c>
      <c r="D10" s="40">
        <v>18</v>
      </c>
      <c r="E10" s="40">
        <v>19.8</v>
      </c>
      <c r="F10" s="40">
        <v>21.4</v>
      </c>
      <c r="G10" s="40">
        <v>22.8</v>
      </c>
      <c r="H10" s="37">
        <v>562.9</v>
      </c>
      <c r="I10" s="37">
        <v>676.5</v>
      </c>
      <c r="J10" s="37">
        <v>675.2</v>
      </c>
      <c r="K10" s="37">
        <v>726.1</v>
      </c>
      <c r="L10" s="37">
        <v>747.4</v>
      </c>
      <c r="M10" s="37">
        <v>776.1</v>
      </c>
      <c r="N10" s="37">
        <v>1565</v>
      </c>
      <c r="O10" s="40">
        <v>1538</v>
      </c>
      <c r="P10" s="40">
        <v>1419</v>
      </c>
      <c r="Q10" s="40">
        <v>1412</v>
      </c>
      <c r="R10" s="40">
        <v>1404</v>
      </c>
      <c r="S10" s="40">
        <v>1402</v>
      </c>
      <c r="T10" s="213">
        <v>30</v>
      </c>
      <c r="U10" s="213">
        <v>33</v>
      </c>
      <c r="V10" s="37" t="s">
        <v>356</v>
      </c>
      <c r="W10" s="151">
        <v>1058</v>
      </c>
      <c r="X10" s="151">
        <f t="shared" ref="X10:X17" si="0">Y10+Z10+AA10+AB10+AC10+AD10+AE10</f>
        <v>8</v>
      </c>
      <c r="Y10" s="104">
        <v>1</v>
      </c>
      <c r="Z10" s="104">
        <v>0</v>
      </c>
      <c r="AA10" s="104">
        <v>0</v>
      </c>
      <c r="AB10" s="151">
        <v>0</v>
      </c>
      <c r="AC10" s="151">
        <v>6</v>
      </c>
      <c r="AD10" s="208">
        <v>0</v>
      </c>
      <c r="AE10" s="208">
        <v>1</v>
      </c>
      <c r="AF10" s="208">
        <v>7</v>
      </c>
      <c r="AG10" s="208">
        <v>6</v>
      </c>
      <c r="AH10" s="208">
        <v>1</v>
      </c>
      <c r="AI10" s="208">
        <v>0</v>
      </c>
      <c r="AJ10" s="208">
        <v>1</v>
      </c>
      <c r="AK10" s="208">
        <v>1</v>
      </c>
      <c r="AL10" s="208">
        <f t="shared" ref="AL10:AL32" si="1">AM10+AN10+AO10+AP10+AQ10</f>
        <v>3</v>
      </c>
      <c r="AM10" s="151">
        <v>1</v>
      </c>
      <c r="AN10" s="151">
        <v>1</v>
      </c>
      <c r="AO10" s="151">
        <v>0</v>
      </c>
      <c r="AP10" s="151">
        <v>0</v>
      </c>
      <c r="AQ10" s="151">
        <v>1</v>
      </c>
    </row>
    <row r="11" spans="1:43" ht="31.5">
      <c r="A11" s="36" t="s">
        <v>319</v>
      </c>
      <c r="B11" s="37">
        <v>4.5999999999999996</v>
      </c>
      <c r="C11" s="40">
        <v>6.6</v>
      </c>
      <c r="D11" s="40">
        <v>6.9</v>
      </c>
      <c r="E11" s="40">
        <v>7.2</v>
      </c>
      <c r="F11" s="40">
        <v>7.5</v>
      </c>
      <c r="G11" s="40">
        <v>7.5</v>
      </c>
      <c r="H11" s="37">
        <v>5.7</v>
      </c>
      <c r="I11" s="37">
        <v>5.8</v>
      </c>
      <c r="J11" s="37">
        <v>6.1</v>
      </c>
      <c r="K11" s="37">
        <v>6.4</v>
      </c>
      <c r="L11" s="37">
        <v>6.5</v>
      </c>
      <c r="M11" s="37">
        <v>6.7</v>
      </c>
      <c r="N11" s="37">
        <v>31</v>
      </c>
      <c r="O11" s="40">
        <v>31</v>
      </c>
      <c r="P11" s="40">
        <v>31</v>
      </c>
      <c r="Q11" s="40">
        <v>31</v>
      </c>
      <c r="R11" s="40">
        <v>31</v>
      </c>
      <c r="S11" s="40">
        <v>31</v>
      </c>
      <c r="T11" s="213">
        <v>0</v>
      </c>
      <c r="U11" s="213">
        <v>0</v>
      </c>
      <c r="V11" s="213"/>
      <c r="W11" s="151"/>
      <c r="X11" s="151">
        <f t="shared" si="0"/>
        <v>4</v>
      </c>
      <c r="Y11" s="104">
        <v>0</v>
      </c>
      <c r="Z11" s="104">
        <v>0</v>
      </c>
      <c r="AA11" s="104">
        <v>0</v>
      </c>
      <c r="AB11" s="151">
        <v>0</v>
      </c>
      <c r="AC11" s="151">
        <v>3</v>
      </c>
      <c r="AD11" s="208">
        <v>0</v>
      </c>
      <c r="AE11" s="208">
        <v>1</v>
      </c>
      <c r="AF11" s="208">
        <v>3</v>
      </c>
      <c r="AG11" s="208">
        <v>3</v>
      </c>
      <c r="AH11" s="208">
        <v>0</v>
      </c>
      <c r="AI11" s="208">
        <v>0</v>
      </c>
      <c r="AJ11" s="208">
        <v>0</v>
      </c>
      <c r="AK11" s="208">
        <v>0</v>
      </c>
      <c r="AL11" s="208">
        <f t="shared" si="1"/>
        <v>1</v>
      </c>
      <c r="AM11" s="151">
        <v>0</v>
      </c>
      <c r="AN11" s="151">
        <v>1</v>
      </c>
      <c r="AO11" s="151">
        <v>0</v>
      </c>
      <c r="AP11" s="151">
        <v>0</v>
      </c>
      <c r="AQ11" s="151">
        <v>0</v>
      </c>
    </row>
    <row r="12" spans="1:43" ht="31.5">
      <c r="A12" s="41" t="s">
        <v>320</v>
      </c>
      <c r="B12" s="38">
        <v>91.3</v>
      </c>
      <c r="C12" s="99">
        <v>77.400000000000006</v>
      </c>
      <c r="D12" s="99">
        <v>84.3</v>
      </c>
      <c r="E12" s="99">
        <v>86.8</v>
      </c>
      <c r="F12" s="99">
        <v>88.6</v>
      </c>
      <c r="G12" s="99">
        <v>90.2</v>
      </c>
      <c r="H12" s="38">
        <v>30.8</v>
      </c>
      <c r="I12" s="99">
        <v>29.6</v>
      </c>
      <c r="J12" s="99">
        <v>29.1</v>
      </c>
      <c r="K12" s="99">
        <v>30</v>
      </c>
      <c r="L12" s="99">
        <v>30.9</v>
      </c>
      <c r="M12" s="99">
        <v>31.8</v>
      </c>
      <c r="N12" s="104">
        <v>157</v>
      </c>
      <c r="O12" s="150">
        <v>160</v>
      </c>
      <c r="P12" s="150">
        <v>141</v>
      </c>
      <c r="Q12" s="150">
        <v>143</v>
      </c>
      <c r="R12" s="150">
        <v>145</v>
      </c>
      <c r="S12" s="150">
        <v>146</v>
      </c>
      <c r="T12" s="151">
        <v>18</v>
      </c>
      <c r="U12" s="151">
        <v>20</v>
      </c>
      <c r="V12" s="153"/>
      <c r="W12" s="151"/>
      <c r="X12" s="151">
        <f t="shared" si="0"/>
        <v>11</v>
      </c>
      <c r="Y12" s="104">
        <v>0</v>
      </c>
      <c r="Z12" s="104">
        <v>5</v>
      </c>
      <c r="AA12" s="104">
        <v>0</v>
      </c>
      <c r="AB12" s="151">
        <v>0</v>
      </c>
      <c r="AC12" s="151">
        <v>5</v>
      </c>
      <c r="AD12" s="208">
        <v>0</v>
      </c>
      <c r="AE12" s="208">
        <v>1</v>
      </c>
      <c r="AF12" s="208">
        <v>7</v>
      </c>
      <c r="AG12" s="208">
        <v>7</v>
      </c>
      <c r="AH12" s="208">
        <v>1</v>
      </c>
      <c r="AI12" s="208">
        <v>1</v>
      </c>
      <c r="AJ12" s="208">
        <v>1</v>
      </c>
      <c r="AK12" s="208">
        <v>1</v>
      </c>
      <c r="AL12" s="208">
        <f t="shared" si="1"/>
        <v>5</v>
      </c>
      <c r="AM12" s="151">
        <v>3</v>
      </c>
      <c r="AN12" s="151">
        <v>1</v>
      </c>
      <c r="AO12" s="151">
        <v>0</v>
      </c>
      <c r="AP12" s="151">
        <v>0</v>
      </c>
      <c r="AQ12" s="151">
        <v>1</v>
      </c>
    </row>
    <row r="13" spans="1:43" ht="31.5">
      <c r="A13" s="36" t="s">
        <v>321</v>
      </c>
      <c r="B13" s="38">
        <v>104.4</v>
      </c>
      <c r="C13" s="99">
        <v>119.8</v>
      </c>
      <c r="D13" s="99">
        <v>101</v>
      </c>
      <c r="E13" s="99">
        <v>104.6</v>
      </c>
      <c r="F13" s="99">
        <v>106.8</v>
      </c>
      <c r="G13" s="99">
        <v>108.9</v>
      </c>
      <c r="H13" s="38">
        <v>28.3</v>
      </c>
      <c r="I13" s="99">
        <v>27.1</v>
      </c>
      <c r="J13" s="99">
        <v>30.1</v>
      </c>
      <c r="K13" s="99">
        <v>31.1</v>
      </c>
      <c r="L13" s="99">
        <v>31.8</v>
      </c>
      <c r="M13" s="99">
        <v>33.1</v>
      </c>
      <c r="N13" s="104">
        <v>151</v>
      </c>
      <c r="O13" s="150">
        <v>141</v>
      </c>
      <c r="P13" s="150">
        <v>143</v>
      </c>
      <c r="Q13" s="150">
        <v>145</v>
      </c>
      <c r="R13" s="150">
        <v>145</v>
      </c>
      <c r="S13" s="150">
        <v>145</v>
      </c>
      <c r="T13" s="151">
        <v>21</v>
      </c>
      <c r="U13" s="151">
        <v>23</v>
      </c>
      <c r="V13" s="153"/>
      <c r="W13" s="151"/>
      <c r="X13" s="151">
        <f t="shared" si="0"/>
        <v>18</v>
      </c>
      <c r="Y13" s="104">
        <v>0</v>
      </c>
      <c r="Z13" s="104">
        <v>5</v>
      </c>
      <c r="AA13" s="104">
        <v>0</v>
      </c>
      <c r="AB13" s="151">
        <v>0</v>
      </c>
      <c r="AC13" s="151">
        <v>12</v>
      </c>
      <c r="AD13" s="208">
        <v>0</v>
      </c>
      <c r="AE13" s="208">
        <v>1</v>
      </c>
      <c r="AF13" s="208">
        <v>16</v>
      </c>
      <c r="AG13" s="208">
        <v>19</v>
      </c>
      <c r="AH13" s="208">
        <v>0</v>
      </c>
      <c r="AI13" s="208">
        <v>0</v>
      </c>
      <c r="AJ13" s="208">
        <v>0</v>
      </c>
      <c r="AK13" s="208">
        <v>0</v>
      </c>
      <c r="AL13" s="208">
        <f t="shared" si="1"/>
        <v>3</v>
      </c>
      <c r="AM13" s="151">
        <v>1</v>
      </c>
      <c r="AN13" s="151">
        <v>1</v>
      </c>
      <c r="AO13" s="151">
        <v>0</v>
      </c>
      <c r="AP13" s="151">
        <v>0</v>
      </c>
      <c r="AQ13" s="151">
        <v>1</v>
      </c>
    </row>
    <row r="14" spans="1:43" ht="31.5">
      <c r="A14" s="36" t="s">
        <v>322</v>
      </c>
      <c r="B14" s="38">
        <v>27.4</v>
      </c>
      <c r="C14" s="99">
        <v>33.200000000000003</v>
      </c>
      <c r="D14" s="99">
        <v>34.6</v>
      </c>
      <c r="E14" s="99">
        <v>36.5</v>
      </c>
      <c r="F14" s="99">
        <v>37.9</v>
      </c>
      <c r="G14" s="99">
        <v>39.200000000000003</v>
      </c>
      <c r="H14" s="38">
        <v>15.5</v>
      </c>
      <c r="I14" s="99">
        <v>16.399999999999999</v>
      </c>
      <c r="J14" s="99">
        <v>17.2</v>
      </c>
      <c r="K14" s="99">
        <v>17.5</v>
      </c>
      <c r="L14" s="99">
        <v>17.8</v>
      </c>
      <c r="M14" s="99">
        <v>18.399999999999999</v>
      </c>
      <c r="N14" s="104">
        <v>73</v>
      </c>
      <c r="O14" s="150">
        <v>76</v>
      </c>
      <c r="P14" s="150">
        <v>76</v>
      </c>
      <c r="Q14" s="150">
        <v>76</v>
      </c>
      <c r="R14" s="150">
        <v>76</v>
      </c>
      <c r="S14" s="150">
        <v>76</v>
      </c>
      <c r="T14" s="151">
        <v>31</v>
      </c>
      <c r="U14" s="151">
        <v>33</v>
      </c>
      <c r="V14" s="153"/>
      <c r="W14" s="151"/>
      <c r="X14" s="151">
        <f t="shared" si="0"/>
        <v>11</v>
      </c>
      <c r="Y14" s="104">
        <v>0</v>
      </c>
      <c r="Z14" s="104">
        <v>5</v>
      </c>
      <c r="AA14" s="104">
        <v>0</v>
      </c>
      <c r="AB14" s="151">
        <v>0</v>
      </c>
      <c r="AC14" s="151">
        <v>5</v>
      </c>
      <c r="AD14" s="208">
        <v>0</v>
      </c>
      <c r="AE14" s="208">
        <v>1</v>
      </c>
      <c r="AF14" s="208">
        <v>10</v>
      </c>
      <c r="AG14" s="208">
        <v>10</v>
      </c>
      <c r="AH14" s="208">
        <v>1</v>
      </c>
      <c r="AI14" s="208">
        <v>0</v>
      </c>
      <c r="AJ14" s="208">
        <v>0</v>
      </c>
      <c r="AK14" s="208">
        <v>0</v>
      </c>
      <c r="AL14" s="208">
        <f t="shared" si="1"/>
        <v>4</v>
      </c>
      <c r="AM14" s="151">
        <v>2</v>
      </c>
      <c r="AN14" s="151">
        <v>1</v>
      </c>
      <c r="AO14" s="151">
        <v>0</v>
      </c>
      <c r="AP14" s="151">
        <v>0</v>
      </c>
      <c r="AQ14" s="151">
        <v>1</v>
      </c>
    </row>
    <row r="15" spans="1:43" ht="31.5">
      <c r="A15" s="41" t="s">
        <v>323</v>
      </c>
      <c r="B15" s="38">
        <v>48.2</v>
      </c>
      <c r="C15" s="99">
        <v>50.9</v>
      </c>
      <c r="D15" s="99">
        <v>52.1</v>
      </c>
      <c r="E15" s="99">
        <v>54.8</v>
      </c>
      <c r="F15" s="99">
        <v>53.4</v>
      </c>
      <c r="G15" s="99">
        <v>53.9</v>
      </c>
      <c r="H15" s="38">
        <v>14.4</v>
      </c>
      <c r="I15" s="99">
        <v>14.9</v>
      </c>
      <c r="J15" s="99">
        <v>15.3</v>
      </c>
      <c r="K15" s="99">
        <v>15.7</v>
      </c>
      <c r="L15" s="99">
        <v>16.100000000000001</v>
      </c>
      <c r="M15" s="99">
        <v>16.7</v>
      </c>
      <c r="N15" s="104">
        <v>62</v>
      </c>
      <c r="O15" s="113">
        <v>67</v>
      </c>
      <c r="P15" s="113">
        <v>67</v>
      </c>
      <c r="Q15" s="113">
        <v>67</v>
      </c>
      <c r="R15" s="113">
        <v>67</v>
      </c>
      <c r="S15" s="113">
        <v>67</v>
      </c>
      <c r="T15" s="151">
        <v>29</v>
      </c>
      <c r="U15" s="151">
        <v>31</v>
      </c>
      <c r="V15" s="153"/>
      <c r="W15" s="151"/>
      <c r="X15" s="151">
        <f t="shared" si="0"/>
        <v>8</v>
      </c>
      <c r="Y15" s="104">
        <v>0</v>
      </c>
      <c r="Z15" s="104">
        <v>4</v>
      </c>
      <c r="AA15" s="104">
        <v>0</v>
      </c>
      <c r="AB15" s="151">
        <v>0</v>
      </c>
      <c r="AC15" s="151">
        <v>3</v>
      </c>
      <c r="AD15" s="208">
        <v>0</v>
      </c>
      <c r="AE15" s="208">
        <v>1</v>
      </c>
      <c r="AF15" s="208">
        <v>7</v>
      </c>
      <c r="AG15" s="208">
        <v>7</v>
      </c>
      <c r="AH15" s="208">
        <v>0</v>
      </c>
      <c r="AI15" s="208">
        <v>0</v>
      </c>
      <c r="AJ15" s="208">
        <v>0</v>
      </c>
      <c r="AK15" s="208">
        <v>0</v>
      </c>
      <c r="AL15" s="208">
        <f t="shared" si="1"/>
        <v>4</v>
      </c>
      <c r="AM15" s="151">
        <v>1</v>
      </c>
      <c r="AN15" s="151">
        <v>2</v>
      </c>
      <c r="AO15" s="151">
        <v>0</v>
      </c>
      <c r="AP15" s="151">
        <v>0</v>
      </c>
      <c r="AQ15" s="151">
        <v>1</v>
      </c>
    </row>
    <row r="16" spans="1:43" ht="31.5">
      <c r="A16" s="36" t="s">
        <v>324</v>
      </c>
      <c r="B16" s="38">
        <v>36.6</v>
      </c>
      <c r="C16" s="99">
        <v>20.9</v>
      </c>
      <c r="D16" s="99">
        <v>21.7</v>
      </c>
      <c r="E16" s="99">
        <v>22.6</v>
      </c>
      <c r="F16" s="99">
        <v>23.7</v>
      </c>
      <c r="G16" s="99">
        <v>24.7</v>
      </c>
      <c r="H16" s="38">
        <v>19.7</v>
      </c>
      <c r="I16" s="99">
        <v>23.6</v>
      </c>
      <c r="J16" s="99">
        <v>24.4</v>
      </c>
      <c r="K16" s="99">
        <v>24.7</v>
      </c>
      <c r="L16" s="99">
        <v>25.1</v>
      </c>
      <c r="M16" s="99">
        <v>25.8</v>
      </c>
      <c r="N16" s="104">
        <v>72</v>
      </c>
      <c r="O16" s="113">
        <v>76</v>
      </c>
      <c r="P16" s="113">
        <v>76</v>
      </c>
      <c r="Q16" s="113">
        <v>76</v>
      </c>
      <c r="R16" s="113">
        <v>76</v>
      </c>
      <c r="S16" s="113">
        <v>76</v>
      </c>
      <c r="T16" s="151">
        <v>35</v>
      </c>
      <c r="U16" s="151">
        <v>35</v>
      </c>
      <c r="V16" s="153"/>
      <c r="W16" s="151"/>
      <c r="X16" s="151">
        <f t="shared" si="0"/>
        <v>11</v>
      </c>
      <c r="Y16" s="104">
        <v>0</v>
      </c>
      <c r="Z16" s="104">
        <v>4</v>
      </c>
      <c r="AA16" s="104">
        <v>0</v>
      </c>
      <c r="AB16" s="151">
        <v>0</v>
      </c>
      <c r="AC16" s="151">
        <v>6</v>
      </c>
      <c r="AD16" s="208">
        <v>0</v>
      </c>
      <c r="AE16" s="208">
        <v>1</v>
      </c>
      <c r="AF16" s="208"/>
      <c r="AG16" s="208"/>
      <c r="AH16" s="208"/>
      <c r="AI16" s="208"/>
      <c r="AJ16" s="208"/>
      <c r="AK16" s="208"/>
      <c r="AL16" s="208">
        <f t="shared" si="1"/>
        <v>3</v>
      </c>
      <c r="AM16" s="151">
        <v>1</v>
      </c>
      <c r="AN16" s="151">
        <v>1</v>
      </c>
      <c r="AO16" s="151">
        <v>0</v>
      </c>
      <c r="AP16" s="151">
        <v>0</v>
      </c>
      <c r="AQ16" s="151">
        <v>1</v>
      </c>
    </row>
    <row r="17" spans="1:44" ht="31.5">
      <c r="A17" s="36" t="s">
        <v>325</v>
      </c>
      <c r="B17" s="38">
        <v>100.3</v>
      </c>
      <c r="C17" s="99">
        <v>91.8</v>
      </c>
      <c r="D17" s="99">
        <v>93.2</v>
      </c>
      <c r="E17" s="99">
        <v>94.2</v>
      </c>
      <c r="F17" s="99">
        <v>96.8</v>
      </c>
      <c r="G17" s="99">
        <v>98.8</v>
      </c>
      <c r="H17" s="38">
        <v>21.5</v>
      </c>
      <c r="I17" s="99">
        <v>22.2</v>
      </c>
      <c r="J17" s="99">
        <v>22.8</v>
      </c>
      <c r="K17" s="99">
        <v>23.3</v>
      </c>
      <c r="L17" s="99">
        <v>23.6</v>
      </c>
      <c r="M17" s="99">
        <v>24.6</v>
      </c>
      <c r="N17" s="104">
        <v>102</v>
      </c>
      <c r="O17" s="150">
        <v>96</v>
      </c>
      <c r="P17" s="150">
        <v>96</v>
      </c>
      <c r="Q17" s="150">
        <v>96</v>
      </c>
      <c r="R17" s="150">
        <v>96</v>
      </c>
      <c r="S17" s="113">
        <v>96</v>
      </c>
      <c r="T17" s="151">
        <v>24</v>
      </c>
      <c r="U17" s="151">
        <v>20</v>
      </c>
      <c r="V17" s="153"/>
      <c r="W17" s="151"/>
      <c r="X17" s="151">
        <f t="shared" si="0"/>
        <v>19</v>
      </c>
      <c r="Y17" s="104">
        <v>0</v>
      </c>
      <c r="Z17" s="104">
        <v>6</v>
      </c>
      <c r="AA17" s="104">
        <v>0</v>
      </c>
      <c r="AB17" s="151">
        <v>0</v>
      </c>
      <c r="AC17" s="151">
        <v>12</v>
      </c>
      <c r="AD17" s="208">
        <v>0</v>
      </c>
      <c r="AE17" s="208">
        <v>1</v>
      </c>
      <c r="AF17" s="208">
        <v>18</v>
      </c>
      <c r="AG17" s="208">
        <v>18</v>
      </c>
      <c r="AH17" s="208"/>
      <c r="AI17" s="208"/>
      <c r="AJ17" s="208">
        <v>0</v>
      </c>
      <c r="AK17" s="208">
        <v>0</v>
      </c>
      <c r="AL17" s="208">
        <f t="shared" si="1"/>
        <v>6</v>
      </c>
      <c r="AM17" s="151">
        <v>2</v>
      </c>
      <c r="AN17" s="151">
        <v>1</v>
      </c>
      <c r="AO17" s="151">
        <v>1</v>
      </c>
      <c r="AP17" s="151">
        <v>0</v>
      </c>
      <c r="AQ17" s="151">
        <v>2</v>
      </c>
    </row>
    <row r="18" spans="1:44" ht="31.5">
      <c r="A18" s="36" t="s">
        <v>326</v>
      </c>
      <c r="B18" s="38">
        <v>50.4</v>
      </c>
      <c r="C18" s="99">
        <v>80</v>
      </c>
      <c r="D18" s="99">
        <v>82.4</v>
      </c>
      <c r="E18" s="99">
        <v>85.8</v>
      </c>
      <c r="F18" s="99">
        <v>89.2</v>
      </c>
      <c r="G18" s="99">
        <v>92.5</v>
      </c>
      <c r="H18" s="38">
        <v>28.9</v>
      </c>
      <c r="I18" s="99">
        <v>29.9</v>
      </c>
      <c r="J18" s="99">
        <v>29.1</v>
      </c>
      <c r="K18" s="99">
        <v>30.3</v>
      </c>
      <c r="L18" s="99">
        <v>31.6</v>
      </c>
      <c r="M18" s="99">
        <v>32.9</v>
      </c>
      <c r="N18" s="104">
        <v>150</v>
      </c>
      <c r="O18" s="150">
        <v>138</v>
      </c>
      <c r="P18" s="150">
        <v>131</v>
      </c>
      <c r="Q18" s="150">
        <v>131</v>
      </c>
      <c r="R18" s="150">
        <v>131</v>
      </c>
      <c r="S18" s="150">
        <v>131</v>
      </c>
      <c r="T18" s="151">
        <v>34</v>
      </c>
      <c r="U18" s="151">
        <v>33</v>
      </c>
      <c r="V18" s="153"/>
      <c r="W18" s="151"/>
      <c r="X18" s="151">
        <f>Y18+Z18+AA18+AB18+AC18+AD18+AE18</f>
        <v>12</v>
      </c>
      <c r="Y18" s="104">
        <v>0</v>
      </c>
      <c r="Z18" s="104">
        <v>6</v>
      </c>
      <c r="AA18" s="104">
        <v>1</v>
      </c>
      <c r="AB18" s="151">
        <v>0</v>
      </c>
      <c r="AC18" s="151">
        <v>4</v>
      </c>
      <c r="AD18" s="208">
        <v>0</v>
      </c>
      <c r="AE18" s="208">
        <v>1</v>
      </c>
      <c r="AF18" s="208">
        <v>11</v>
      </c>
      <c r="AG18" s="208">
        <v>10</v>
      </c>
      <c r="AH18" s="208">
        <v>0</v>
      </c>
      <c r="AI18" s="208">
        <v>0</v>
      </c>
      <c r="AJ18" s="208">
        <v>0</v>
      </c>
      <c r="AK18" s="208">
        <v>0</v>
      </c>
      <c r="AL18" s="208">
        <f t="shared" si="1"/>
        <v>7</v>
      </c>
      <c r="AM18" s="151">
        <v>3</v>
      </c>
      <c r="AN18" s="151">
        <v>2</v>
      </c>
      <c r="AO18" s="151">
        <v>0</v>
      </c>
      <c r="AP18" s="151">
        <v>0</v>
      </c>
      <c r="AQ18" s="151">
        <v>2</v>
      </c>
    </row>
    <row r="19" spans="1:44" ht="31.5">
      <c r="A19" s="36" t="s">
        <v>327</v>
      </c>
      <c r="B19" s="38">
        <v>22.2</v>
      </c>
      <c r="C19" s="99">
        <v>20.5</v>
      </c>
      <c r="D19" s="99">
        <v>22.4</v>
      </c>
      <c r="E19" s="99">
        <v>30.5</v>
      </c>
      <c r="F19" s="99">
        <v>32.299999999999997</v>
      </c>
      <c r="G19" s="99">
        <v>34.200000000000003</v>
      </c>
      <c r="H19" s="38">
        <v>17.100000000000001</v>
      </c>
      <c r="I19" s="99">
        <v>17</v>
      </c>
      <c r="J19" s="99">
        <v>17.8</v>
      </c>
      <c r="K19" s="99">
        <v>18.100000000000001</v>
      </c>
      <c r="L19" s="99">
        <v>18.399999999999999</v>
      </c>
      <c r="M19" s="99">
        <v>19</v>
      </c>
      <c r="N19" s="104">
        <v>72</v>
      </c>
      <c r="O19" s="150">
        <v>73</v>
      </c>
      <c r="P19" s="150">
        <v>73</v>
      </c>
      <c r="Q19" s="150">
        <v>73</v>
      </c>
      <c r="R19" s="150">
        <v>73</v>
      </c>
      <c r="S19" s="150">
        <v>73</v>
      </c>
      <c r="T19" s="151">
        <v>20</v>
      </c>
      <c r="U19" s="151">
        <v>20</v>
      </c>
      <c r="V19" s="153"/>
      <c r="W19" s="151"/>
      <c r="X19" s="151">
        <f t="shared" ref="X19:X32" si="2">Y19+Z19+AA19+AB19+AC19+AD19+AE19</f>
        <v>13</v>
      </c>
      <c r="Y19" s="104"/>
      <c r="Z19" s="104">
        <v>3</v>
      </c>
      <c r="AA19" s="104">
        <v>0</v>
      </c>
      <c r="AB19" s="151">
        <v>0</v>
      </c>
      <c r="AC19" s="151">
        <v>9</v>
      </c>
      <c r="AD19" s="208">
        <v>0</v>
      </c>
      <c r="AE19" s="208">
        <v>1</v>
      </c>
      <c r="AF19" s="208">
        <v>7</v>
      </c>
      <c r="AG19" s="208">
        <v>7</v>
      </c>
      <c r="AH19" s="208">
        <v>0</v>
      </c>
      <c r="AI19" s="208">
        <v>0</v>
      </c>
      <c r="AJ19" s="208">
        <v>1</v>
      </c>
      <c r="AK19" s="208">
        <v>1</v>
      </c>
      <c r="AL19" s="208">
        <f t="shared" si="1"/>
        <v>4</v>
      </c>
      <c r="AM19" s="151">
        <v>1</v>
      </c>
      <c r="AN19" s="151">
        <v>2</v>
      </c>
      <c r="AO19" s="151">
        <v>0</v>
      </c>
      <c r="AP19" s="151">
        <v>0</v>
      </c>
      <c r="AQ19" s="151">
        <v>1</v>
      </c>
    </row>
    <row r="20" spans="1:44" ht="31.5">
      <c r="A20" s="36" t="s">
        <v>328</v>
      </c>
      <c r="B20" s="38">
        <v>40.299999999999997</v>
      </c>
      <c r="C20" s="99">
        <v>58.4</v>
      </c>
      <c r="D20" s="99">
        <v>59.2</v>
      </c>
      <c r="E20" s="99">
        <v>65.599999999999994</v>
      </c>
      <c r="F20" s="99">
        <v>67.900000000000006</v>
      </c>
      <c r="G20" s="99">
        <v>70.2</v>
      </c>
      <c r="H20" s="38">
        <v>17.3</v>
      </c>
      <c r="I20" s="99">
        <v>16.7</v>
      </c>
      <c r="J20" s="99">
        <v>18.7</v>
      </c>
      <c r="K20" s="99">
        <v>19.3</v>
      </c>
      <c r="L20" s="99">
        <v>19.600000000000001</v>
      </c>
      <c r="M20" s="99">
        <v>20.100000000000001</v>
      </c>
      <c r="N20" s="104">
        <v>80</v>
      </c>
      <c r="O20" s="150">
        <v>78</v>
      </c>
      <c r="P20" s="150">
        <v>78</v>
      </c>
      <c r="Q20" s="150">
        <v>80</v>
      </c>
      <c r="R20" s="150">
        <v>80</v>
      </c>
      <c r="S20" s="150">
        <v>80</v>
      </c>
      <c r="T20" s="151">
        <v>21</v>
      </c>
      <c r="U20" s="151">
        <v>18</v>
      </c>
      <c r="V20" s="153"/>
      <c r="W20" s="151"/>
      <c r="X20" s="151">
        <f t="shared" si="2"/>
        <v>16</v>
      </c>
      <c r="Y20" s="104">
        <v>0</v>
      </c>
      <c r="Z20" s="104">
        <v>5</v>
      </c>
      <c r="AA20" s="104">
        <v>0</v>
      </c>
      <c r="AB20" s="151">
        <v>0</v>
      </c>
      <c r="AC20" s="151">
        <v>10</v>
      </c>
      <c r="AD20" s="208">
        <v>0</v>
      </c>
      <c r="AE20" s="208">
        <v>1</v>
      </c>
      <c r="AF20" s="208">
        <v>16</v>
      </c>
      <c r="AG20" s="208">
        <v>16</v>
      </c>
      <c r="AH20" s="208">
        <v>1</v>
      </c>
      <c r="AI20" s="208">
        <v>0</v>
      </c>
      <c r="AJ20" s="208">
        <v>1</v>
      </c>
      <c r="AK20" s="208">
        <v>0</v>
      </c>
      <c r="AL20" s="208">
        <f t="shared" si="1"/>
        <v>2</v>
      </c>
      <c r="AM20" s="151">
        <v>0</v>
      </c>
      <c r="AN20" s="151">
        <v>1</v>
      </c>
      <c r="AO20" s="151">
        <v>0</v>
      </c>
      <c r="AP20" s="151">
        <v>0</v>
      </c>
      <c r="AQ20" s="151">
        <v>1</v>
      </c>
    </row>
    <row r="21" spans="1:44" ht="31.5">
      <c r="A21" s="36" t="s">
        <v>329</v>
      </c>
      <c r="B21" s="38">
        <v>8.8000000000000007</v>
      </c>
      <c r="C21" s="99">
        <v>14.7</v>
      </c>
      <c r="D21" s="99">
        <v>15.5</v>
      </c>
      <c r="E21" s="99">
        <v>16.3</v>
      </c>
      <c r="F21" s="99">
        <v>16.899999999999999</v>
      </c>
      <c r="G21" s="99">
        <v>17.600000000000001</v>
      </c>
      <c r="H21" s="38">
        <v>7.1</v>
      </c>
      <c r="I21" s="99">
        <v>7.3</v>
      </c>
      <c r="J21" s="99">
        <v>7.5</v>
      </c>
      <c r="K21" s="99">
        <v>7.7</v>
      </c>
      <c r="L21" s="99">
        <v>7.8</v>
      </c>
      <c r="M21" s="99">
        <v>8.1</v>
      </c>
      <c r="N21" s="104">
        <v>35</v>
      </c>
      <c r="O21" s="150">
        <v>34</v>
      </c>
      <c r="P21" s="150">
        <v>33</v>
      </c>
      <c r="Q21" s="150">
        <v>34</v>
      </c>
      <c r="R21" s="150">
        <v>34</v>
      </c>
      <c r="S21" s="150">
        <v>34</v>
      </c>
      <c r="T21" s="151">
        <v>15</v>
      </c>
      <c r="U21" s="151">
        <v>5</v>
      </c>
      <c r="V21" s="153"/>
      <c r="W21" s="151"/>
      <c r="X21" s="151">
        <f t="shared" si="2"/>
        <v>4</v>
      </c>
      <c r="Y21" s="104">
        <v>0</v>
      </c>
      <c r="Z21" s="104">
        <v>0</v>
      </c>
      <c r="AA21" s="104">
        <v>1</v>
      </c>
      <c r="AB21" s="151">
        <v>0</v>
      </c>
      <c r="AC21" s="151">
        <v>2</v>
      </c>
      <c r="AD21" s="208">
        <v>0</v>
      </c>
      <c r="AE21" s="208">
        <v>1</v>
      </c>
      <c r="AF21" s="208">
        <v>1</v>
      </c>
      <c r="AG21" s="208">
        <v>1</v>
      </c>
      <c r="AH21" s="208">
        <v>1</v>
      </c>
      <c r="AI21" s="208">
        <v>0</v>
      </c>
      <c r="AJ21" s="208">
        <v>2</v>
      </c>
      <c r="AK21" s="208">
        <v>2</v>
      </c>
      <c r="AL21" s="208">
        <f t="shared" si="1"/>
        <v>3</v>
      </c>
      <c r="AM21" s="151">
        <v>1</v>
      </c>
      <c r="AN21" s="151">
        <v>1</v>
      </c>
      <c r="AO21" s="151">
        <v>0</v>
      </c>
      <c r="AP21" s="151">
        <v>0</v>
      </c>
      <c r="AQ21" s="151">
        <v>1</v>
      </c>
    </row>
    <row r="22" spans="1:44" ht="31.5">
      <c r="A22" s="41" t="s">
        <v>330</v>
      </c>
      <c r="B22" s="38">
        <v>48.8</v>
      </c>
      <c r="C22" s="99">
        <v>50.8</v>
      </c>
      <c r="D22" s="99">
        <v>51.2</v>
      </c>
      <c r="E22" s="99">
        <v>53.7</v>
      </c>
      <c r="F22" s="99">
        <v>60.2</v>
      </c>
      <c r="G22" s="99">
        <v>70</v>
      </c>
      <c r="H22" s="38">
        <v>9.6</v>
      </c>
      <c r="I22" s="99">
        <v>9.6</v>
      </c>
      <c r="J22" s="99">
        <v>9.6</v>
      </c>
      <c r="K22" s="99">
        <v>9.6999999999999993</v>
      </c>
      <c r="L22" s="99">
        <v>9.8000000000000007</v>
      </c>
      <c r="M22" s="99">
        <v>9.9</v>
      </c>
      <c r="N22" s="104">
        <v>47</v>
      </c>
      <c r="O22" s="113">
        <v>47</v>
      </c>
      <c r="P22" s="113">
        <v>47</v>
      </c>
      <c r="Q22" s="113">
        <v>47</v>
      </c>
      <c r="R22" s="113">
        <v>47</v>
      </c>
      <c r="S22" s="113">
        <v>47</v>
      </c>
      <c r="T22" s="151">
        <v>0</v>
      </c>
      <c r="U22" s="151">
        <v>0</v>
      </c>
      <c r="V22" s="153"/>
      <c r="W22" s="151"/>
      <c r="X22" s="151">
        <f t="shared" si="2"/>
        <v>2</v>
      </c>
      <c r="Y22" s="104">
        <v>0</v>
      </c>
      <c r="Z22" s="104">
        <v>0</v>
      </c>
      <c r="AA22" s="104">
        <v>0</v>
      </c>
      <c r="AB22" s="151">
        <v>0</v>
      </c>
      <c r="AC22" s="151">
        <v>1</v>
      </c>
      <c r="AD22" s="208">
        <v>0</v>
      </c>
      <c r="AE22" s="208">
        <v>1</v>
      </c>
      <c r="AF22" s="208">
        <v>1</v>
      </c>
      <c r="AG22" s="208">
        <v>1</v>
      </c>
      <c r="AH22" s="208"/>
      <c r="AI22" s="208"/>
      <c r="AJ22" s="208">
        <v>1</v>
      </c>
      <c r="AK22" s="208">
        <v>1</v>
      </c>
      <c r="AL22" s="208">
        <f t="shared" si="1"/>
        <v>2</v>
      </c>
      <c r="AM22" s="151">
        <v>0</v>
      </c>
      <c r="AN22" s="151">
        <v>1</v>
      </c>
      <c r="AO22" s="151">
        <v>0</v>
      </c>
      <c r="AP22" s="151">
        <v>0</v>
      </c>
      <c r="AQ22" s="151">
        <v>1</v>
      </c>
    </row>
    <row r="23" spans="1:44" ht="31.5">
      <c r="A23" s="41" t="s">
        <v>331</v>
      </c>
      <c r="B23" s="42">
        <v>17.8</v>
      </c>
      <c r="C23" s="154">
        <v>21.9</v>
      </c>
      <c r="D23" s="154">
        <v>24.5</v>
      </c>
      <c r="E23" s="154">
        <v>27</v>
      </c>
      <c r="F23" s="154">
        <v>28.8</v>
      </c>
      <c r="G23" s="99">
        <v>31.1</v>
      </c>
      <c r="H23" s="38">
        <v>10.7</v>
      </c>
      <c r="I23" s="99">
        <v>11</v>
      </c>
      <c r="J23" s="99">
        <v>11.09</v>
      </c>
      <c r="K23" s="99">
        <v>11.25</v>
      </c>
      <c r="L23" s="99">
        <v>11.35</v>
      </c>
      <c r="M23" s="99">
        <v>11.45</v>
      </c>
      <c r="N23" s="104">
        <v>90</v>
      </c>
      <c r="O23" s="150">
        <v>92</v>
      </c>
      <c r="P23" s="150">
        <v>94</v>
      </c>
      <c r="Q23" s="150">
        <v>94</v>
      </c>
      <c r="R23" s="150">
        <v>94</v>
      </c>
      <c r="S23" s="150">
        <v>94</v>
      </c>
      <c r="T23" s="151">
        <v>23</v>
      </c>
      <c r="U23" s="151">
        <v>20</v>
      </c>
      <c r="V23" s="153"/>
      <c r="W23" s="151"/>
      <c r="X23" s="151">
        <f t="shared" si="2"/>
        <v>7</v>
      </c>
      <c r="Y23" s="104">
        <v>0</v>
      </c>
      <c r="Z23" s="104">
        <v>2</v>
      </c>
      <c r="AA23" s="104">
        <v>0</v>
      </c>
      <c r="AB23" s="151">
        <v>0</v>
      </c>
      <c r="AC23" s="151">
        <v>4</v>
      </c>
      <c r="AD23" s="208">
        <v>0</v>
      </c>
      <c r="AE23" s="208">
        <v>1</v>
      </c>
      <c r="AF23" s="208">
        <v>5</v>
      </c>
      <c r="AG23" s="208">
        <v>5</v>
      </c>
      <c r="AH23" s="208">
        <v>0</v>
      </c>
      <c r="AI23" s="208">
        <v>0</v>
      </c>
      <c r="AJ23" s="208">
        <v>1</v>
      </c>
      <c r="AK23" s="208">
        <v>1</v>
      </c>
      <c r="AL23" s="208">
        <f t="shared" si="1"/>
        <v>4</v>
      </c>
      <c r="AM23" s="151">
        <v>1</v>
      </c>
      <c r="AN23" s="151">
        <v>2</v>
      </c>
      <c r="AO23" s="151">
        <v>0</v>
      </c>
      <c r="AP23" s="151">
        <v>0</v>
      </c>
      <c r="AQ23" s="151">
        <v>1</v>
      </c>
      <c r="AR23" s="156"/>
    </row>
    <row r="24" spans="1:44" ht="31.5">
      <c r="A24" s="36" t="s">
        <v>332</v>
      </c>
      <c r="B24" s="38">
        <v>41.7</v>
      </c>
      <c r="C24" s="99">
        <v>45.6</v>
      </c>
      <c r="D24" s="99">
        <v>46.7</v>
      </c>
      <c r="E24" s="99">
        <v>48.6</v>
      </c>
      <c r="F24" s="99">
        <v>50.2</v>
      </c>
      <c r="G24" s="99">
        <v>51.7</v>
      </c>
      <c r="H24" s="38">
        <v>16.2</v>
      </c>
      <c r="I24" s="99">
        <v>16.600000000000001</v>
      </c>
      <c r="J24" s="99">
        <v>17.3</v>
      </c>
      <c r="K24" s="99">
        <v>17.7</v>
      </c>
      <c r="L24" s="99">
        <v>18.2</v>
      </c>
      <c r="M24" s="99">
        <v>18.8</v>
      </c>
      <c r="N24" s="104">
        <v>73</v>
      </c>
      <c r="O24" s="150">
        <v>75</v>
      </c>
      <c r="P24" s="150">
        <v>80</v>
      </c>
      <c r="Q24" s="150">
        <v>81</v>
      </c>
      <c r="R24" s="150">
        <v>81</v>
      </c>
      <c r="S24" s="150">
        <v>82</v>
      </c>
      <c r="T24" s="151">
        <v>34</v>
      </c>
      <c r="U24" s="151">
        <v>36</v>
      </c>
      <c r="V24" s="153"/>
      <c r="W24" s="151"/>
      <c r="X24" s="151">
        <f t="shared" si="2"/>
        <v>11</v>
      </c>
      <c r="Y24" s="104">
        <v>0</v>
      </c>
      <c r="Z24" s="104">
        <v>5</v>
      </c>
      <c r="AA24" s="104">
        <v>0</v>
      </c>
      <c r="AB24" s="151">
        <v>0</v>
      </c>
      <c r="AC24" s="151">
        <v>5</v>
      </c>
      <c r="AD24" s="208">
        <v>0</v>
      </c>
      <c r="AE24" s="208">
        <v>1</v>
      </c>
      <c r="AF24" s="208">
        <v>10</v>
      </c>
      <c r="AG24" s="208">
        <v>8</v>
      </c>
      <c r="AH24" s="208">
        <v>1</v>
      </c>
      <c r="AI24" s="208">
        <v>1</v>
      </c>
      <c r="AJ24" s="208">
        <v>2</v>
      </c>
      <c r="AK24" s="208">
        <v>1</v>
      </c>
      <c r="AL24" s="208">
        <f t="shared" si="1"/>
        <v>3</v>
      </c>
      <c r="AM24" s="151">
        <v>1</v>
      </c>
      <c r="AN24" s="151">
        <v>1</v>
      </c>
      <c r="AO24" s="151">
        <v>0</v>
      </c>
      <c r="AP24" s="151">
        <v>0</v>
      </c>
      <c r="AQ24" s="151">
        <v>1</v>
      </c>
    </row>
    <row r="25" spans="1:44" ht="31.5">
      <c r="A25" s="36" t="s">
        <v>333</v>
      </c>
      <c r="B25" s="38">
        <v>14.8</v>
      </c>
      <c r="C25" s="99">
        <v>19.8</v>
      </c>
      <c r="D25" s="99">
        <v>20.399999999999999</v>
      </c>
      <c r="E25" s="99">
        <v>21.2</v>
      </c>
      <c r="F25" s="99">
        <v>21.8</v>
      </c>
      <c r="G25" s="99">
        <v>22.4</v>
      </c>
      <c r="H25" s="38">
        <v>6.2</v>
      </c>
      <c r="I25" s="99">
        <v>6.4</v>
      </c>
      <c r="J25" s="99">
        <v>7.1</v>
      </c>
      <c r="K25" s="99">
        <v>7.5</v>
      </c>
      <c r="L25" s="99">
        <v>7.9</v>
      </c>
      <c r="M25" s="99">
        <v>8</v>
      </c>
      <c r="N25" s="104">
        <v>45</v>
      </c>
      <c r="O25" s="150">
        <v>49</v>
      </c>
      <c r="P25" s="150">
        <v>53</v>
      </c>
      <c r="Q25" s="150">
        <v>56</v>
      </c>
      <c r="R25" s="150">
        <v>60</v>
      </c>
      <c r="S25" s="150">
        <v>60</v>
      </c>
      <c r="T25" s="151">
        <v>9</v>
      </c>
      <c r="U25" s="151">
        <v>9</v>
      </c>
      <c r="V25" s="153"/>
      <c r="W25" s="151"/>
      <c r="X25" s="151">
        <f t="shared" si="2"/>
        <v>8</v>
      </c>
      <c r="Y25" s="104">
        <v>0</v>
      </c>
      <c r="Z25" s="104">
        <v>4</v>
      </c>
      <c r="AA25" s="104">
        <v>0</v>
      </c>
      <c r="AB25" s="151">
        <v>0</v>
      </c>
      <c r="AC25" s="151">
        <v>3</v>
      </c>
      <c r="AD25" s="208">
        <v>0</v>
      </c>
      <c r="AE25" s="208">
        <v>1</v>
      </c>
      <c r="AF25" s="208">
        <v>8</v>
      </c>
      <c r="AG25" s="208">
        <v>7</v>
      </c>
      <c r="AH25" s="208">
        <v>0</v>
      </c>
      <c r="AI25" s="208">
        <v>0</v>
      </c>
      <c r="AJ25" s="208">
        <v>0</v>
      </c>
      <c r="AK25" s="208">
        <v>0</v>
      </c>
      <c r="AL25" s="208">
        <f t="shared" si="1"/>
        <v>2</v>
      </c>
      <c r="AM25" s="151">
        <v>0</v>
      </c>
      <c r="AN25" s="151">
        <v>1</v>
      </c>
      <c r="AO25" s="151">
        <v>0</v>
      </c>
      <c r="AP25" s="151">
        <v>0</v>
      </c>
      <c r="AQ25" s="151">
        <v>1</v>
      </c>
    </row>
    <row r="26" spans="1:44" ht="31.5">
      <c r="A26" s="36" t="s">
        <v>334</v>
      </c>
      <c r="B26" s="38">
        <v>2.6</v>
      </c>
      <c r="C26" s="99">
        <v>3.5</v>
      </c>
      <c r="D26" s="99">
        <v>3.7</v>
      </c>
      <c r="E26" s="99">
        <v>3.7</v>
      </c>
      <c r="F26" s="99">
        <v>3.8</v>
      </c>
      <c r="G26" s="99">
        <v>3.8</v>
      </c>
      <c r="H26" s="38">
        <v>6.48</v>
      </c>
      <c r="I26" s="99">
        <v>6.96</v>
      </c>
      <c r="J26" s="99">
        <v>7.08</v>
      </c>
      <c r="K26" s="99">
        <v>7.17</v>
      </c>
      <c r="L26" s="99">
        <v>7.27</v>
      </c>
      <c r="M26" s="99">
        <v>7.39</v>
      </c>
      <c r="N26" s="104">
        <v>31</v>
      </c>
      <c r="O26" s="150">
        <v>30</v>
      </c>
      <c r="P26" s="150">
        <v>30</v>
      </c>
      <c r="Q26" s="150">
        <v>30</v>
      </c>
      <c r="R26" s="150">
        <v>30</v>
      </c>
      <c r="S26" s="150">
        <v>30</v>
      </c>
      <c r="T26" s="151">
        <v>10</v>
      </c>
      <c r="U26" s="151">
        <v>12</v>
      </c>
      <c r="V26" s="153"/>
      <c r="W26" s="151"/>
      <c r="X26" s="151">
        <f t="shared" si="2"/>
        <v>2</v>
      </c>
      <c r="Y26" s="151">
        <v>0</v>
      </c>
      <c r="Z26" s="151">
        <v>1</v>
      </c>
      <c r="AA26" s="151">
        <v>0</v>
      </c>
      <c r="AB26" s="151">
        <v>0</v>
      </c>
      <c r="AC26" s="151">
        <v>0</v>
      </c>
      <c r="AD26" s="208">
        <v>0</v>
      </c>
      <c r="AE26" s="208">
        <v>1</v>
      </c>
      <c r="AF26" s="208">
        <v>1</v>
      </c>
      <c r="AG26" s="208">
        <v>1</v>
      </c>
      <c r="AH26" s="208">
        <v>0</v>
      </c>
      <c r="AI26" s="208">
        <v>0</v>
      </c>
      <c r="AJ26" s="208">
        <v>0</v>
      </c>
      <c r="AK26" s="208">
        <v>0</v>
      </c>
      <c r="AL26" s="208">
        <f t="shared" si="1"/>
        <v>2</v>
      </c>
      <c r="AM26" s="151">
        <v>0</v>
      </c>
      <c r="AN26" s="151">
        <v>1</v>
      </c>
      <c r="AO26" s="151">
        <v>0</v>
      </c>
      <c r="AP26" s="151">
        <v>0</v>
      </c>
      <c r="AQ26" s="151">
        <v>1</v>
      </c>
    </row>
    <row r="27" spans="1:44" ht="31.5">
      <c r="A27" s="41" t="s">
        <v>335</v>
      </c>
      <c r="B27" s="38">
        <v>16.399999999999999</v>
      </c>
      <c r="C27" s="99">
        <v>17.399999999999999</v>
      </c>
      <c r="D27" s="99">
        <v>18</v>
      </c>
      <c r="E27" s="99">
        <v>18.8</v>
      </c>
      <c r="F27" s="99">
        <v>19.8</v>
      </c>
      <c r="G27" s="99">
        <v>20.7</v>
      </c>
      <c r="H27" s="38">
        <v>13.3</v>
      </c>
      <c r="I27" s="99">
        <v>14</v>
      </c>
      <c r="J27" s="99">
        <v>14.2</v>
      </c>
      <c r="K27" s="99">
        <v>14.6</v>
      </c>
      <c r="L27" s="99">
        <v>14.8</v>
      </c>
      <c r="M27" s="99">
        <v>15.3</v>
      </c>
      <c r="N27" s="104">
        <v>58</v>
      </c>
      <c r="O27" s="150">
        <v>60</v>
      </c>
      <c r="P27" s="150">
        <v>59</v>
      </c>
      <c r="Q27" s="150">
        <v>63</v>
      </c>
      <c r="R27" s="150">
        <v>75</v>
      </c>
      <c r="S27" s="150">
        <v>75</v>
      </c>
      <c r="T27" s="151">
        <v>20</v>
      </c>
      <c r="U27" s="151">
        <v>18</v>
      </c>
      <c r="V27" s="153"/>
      <c r="W27" s="151"/>
      <c r="X27" s="151">
        <v>11</v>
      </c>
      <c r="Y27" s="151">
        <v>0</v>
      </c>
      <c r="Z27" s="151">
        <v>5</v>
      </c>
      <c r="AA27" s="151">
        <v>0</v>
      </c>
      <c r="AB27" s="151">
        <v>0</v>
      </c>
      <c r="AC27" s="151">
        <v>4</v>
      </c>
      <c r="AD27" s="208">
        <v>0</v>
      </c>
      <c r="AE27" s="208">
        <v>1</v>
      </c>
      <c r="AF27" s="208">
        <v>8</v>
      </c>
      <c r="AG27" s="208">
        <v>9</v>
      </c>
      <c r="AH27" s="208">
        <v>0</v>
      </c>
      <c r="AI27" s="208">
        <v>0</v>
      </c>
      <c r="AJ27" s="208">
        <v>1</v>
      </c>
      <c r="AK27" s="208">
        <v>1</v>
      </c>
      <c r="AL27" s="208">
        <f t="shared" si="1"/>
        <v>3</v>
      </c>
      <c r="AM27" s="151">
        <v>1</v>
      </c>
      <c r="AN27" s="151">
        <v>1</v>
      </c>
      <c r="AO27" s="151">
        <v>0</v>
      </c>
      <c r="AP27" s="151">
        <v>0</v>
      </c>
      <c r="AQ27" s="151">
        <v>1</v>
      </c>
    </row>
    <row r="28" spans="1:44" ht="31.5">
      <c r="A28" s="36" t="s">
        <v>336</v>
      </c>
      <c r="B28" s="38">
        <v>91.2</v>
      </c>
      <c r="C28" s="99">
        <v>92.2</v>
      </c>
      <c r="D28" s="99">
        <v>94.1</v>
      </c>
      <c r="E28" s="99">
        <v>96.2</v>
      </c>
      <c r="F28" s="99">
        <v>98.8</v>
      </c>
      <c r="G28" s="99">
        <v>102.6</v>
      </c>
      <c r="H28" s="38">
        <v>40.5</v>
      </c>
      <c r="I28" s="99">
        <v>42.4</v>
      </c>
      <c r="J28" s="99">
        <v>43.4</v>
      </c>
      <c r="K28" s="99">
        <v>44.4</v>
      </c>
      <c r="L28" s="99">
        <v>45.9</v>
      </c>
      <c r="M28" s="99">
        <v>47.7</v>
      </c>
      <c r="N28" s="104">
        <v>163</v>
      </c>
      <c r="O28" s="150">
        <v>160</v>
      </c>
      <c r="P28" s="150">
        <v>163</v>
      </c>
      <c r="Q28" s="150">
        <v>166</v>
      </c>
      <c r="R28" s="150">
        <v>174</v>
      </c>
      <c r="S28" s="150">
        <v>178</v>
      </c>
      <c r="T28" s="151">
        <v>33</v>
      </c>
      <c r="U28" s="151">
        <v>30</v>
      </c>
      <c r="V28" s="153"/>
      <c r="W28" s="151"/>
      <c r="X28" s="151">
        <f t="shared" si="2"/>
        <v>12</v>
      </c>
      <c r="Y28" s="151">
        <v>0</v>
      </c>
      <c r="Z28" s="151">
        <v>4</v>
      </c>
      <c r="AA28" s="151">
        <v>0</v>
      </c>
      <c r="AB28" s="151">
        <v>0</v>
      </c>
      <c r="AC28" s="151">
        <v>7</v>
      </c>
      <c r="AD28" s="208">
        <v>0</v>
      </c>
      <c r="AE28" s="208">
        <v>1</v>
      </c>
      <c r="AF28" s="208">
        <v>14</v>
      </c>
      <c r="AG28" s="208">
        <v>16</v>
      </c>
      <c r="AH28" s="208">
        <v>0</v>
      </c>
      <c r="AI28" s="208">
        <v>0</v>
      </c>
      <c r="AJ28" s="208">
        <v>1</v>
      </c>
      <c r="AK28" s="208">
        <v>1</v>
      </c>
      <c r="AL28" s="208">
        <f t="shared" si="1"/>
        <v>6</v>
      </c>
      <c r="AM28" s="151">
        <v>2</v>
      </c>
      <c r="AN28" s="151">
        <v>3</v>
      </c>
      <c r="AO28" s="151">
        <v>0</v>
      </c>
      <c r="AP28" s="151">
        <v>0</v>
      </c>
      <c r="AQ28" s="151">
        <v>1</v>
      </c>
    </row>
    <row r="29" spans="1:44" ht="31.5">
      <c r="A29" s="36" t="s">
        <v>337</v>
      </c>
      <c r="B29" s="38">
        <v>6.3</v>
      </c>
      <c r="C29" s="99">
        <v>8.1</v>
      </c>
      <c r="D29" s="99">
        <v>8.4</v>
      </c>
      <c r="E29" s="99">
        <v>8.8000000000000007</v>
      </c>
      <c r="F29" s="99">
        <v>9.1</v>
      </c>
      <c r="G29" s="99">
        <v>9.4</v>
      </c>
      <c r="H29" s="38">
        <v>6.9</v>
      </c>
      <c r="I29" s="99">
        <v>7.3</v>
      </c>
      <c r="J29" s="99">
        <v>7.5</v>
      </c>
      <c r="K29" s="99">
        <v>7.6</v>
      </c>
      <c r="L29" s="99">
        <v>7.7</v>
      </c>
      <c r="M29" s="99">
        <v>8.1</v>
      </c>
      <c r="N29" s="104">
        <v>39</v>
      </c>
      <c r="O29" s="150">
        <v>40</v>
      </c>
      <c r="P29" s="150">
        <v>41</v>
      </c>
      <c r="Q29" s="150">
        <v>41</v>
      </c>
      <c r="R29" s="150">
        <v>41</v>
      </c>
      <c r="S29" s="150">
        <v>42</v>
      </c>
      <c r="T29" s="151">
        <v>23</v>
      </c>
      <c r="U29" s="151">
        <v>29</v>
      </c>
      <c r="V29" s="153"/>
      <c r="W29" s="151"/>
      <c r="X29" s="151">
        <f t="shared" si="2"/>
        <v>4</v>
      </c>
      <c r="Y29" s="151">
        <v>0</v>
      </c>
      <c r="Z29" s="151">
        <v>1</v>
      </c>
      <c r="AA29" s="151">
        <v>0</v>
      </c>
      <c r="AB29" s="151">
        <v>0</v>
      </c>
      <c r="AC29" s="151">
        <v>2</v>
      </c>
      <c r="AD29" s="208">
        <v>0</v>
      </c>
      <c r="AE29" s="208">
        <v>1</v>
      </c>
      <c r="AF29" s="208">
        <v>4</v>
      </c>
      <c r="AG29" s="208">
        <v>5</v>
      </c>
      <c r="AH29" s="208">
        <v>0</v>
      </c>
      <c r="AI29" s="208">
        <v>0</v>
      </c>
      <c r="AJ29" s="208">
        <v>0</v>
      </c>
      <c r="AK29" s="208">
        <v>0</v>
      </c>
      <c r="AL29" s="208">
        <f t="shared" si="1"/>
        <v>2</v>
      </c>
      <c r="AM29" s="151">
        <v>0</v>
      </c>
      <c r="AN29" s="151">
        <v>1</v>
      </c>
      <c r="AO29" s="151">
        <v>0</v>
      </c>
      <c r="AP29" s="151">
        <v>0</v>
      </c>
      <c r="AQ29" s="151">
        <v>1</v>
      </c>
    </row>
    <row r="30" spans="1:44" ht="31.5">
      <c r="A30" s="41" t="s">
        <v>338</v>
      </c>
      <c r="B30" s="42">
        <v>8.5</v>
      </c>
      <c r="C30" s="154">
        <v>12</v>
      </c>
      <c r="D30" s="154">
        <v>12.6</v>
      </c>
      <c r="E30" s="154">
        <v>13.1</v>
      </c>
      <c r="F30" s="154">
        <v>14</v>
      </c>
      <c r="G30" s="154">
        <v>14.2</v>
      </c>
      <c r="H30" s="42">
        <v>10.6</v>
      </c>
      <c r="I30" s="154">
        <v>11.1</v>
      </c>
      <c r="J30" s="154">
        <v>11.4</v>
      </c>
      <c r="K30" s="154">
        <v>11.7</v>
      </c>
      <c r="L30" s="99">
        <v>12.1</v>
      </c>
      <c r="M30" s="99">
        <v>12.8</v>
      </c>
      <c r="N30" s="104">
        <v>55</v>
      </c>
      <c r="O30" s="150">
        <v>47</v>
      </c>
      <c r="P30" s="150">
        <v>47</v>
      </c>
      <c r="Q30" s="150">
        <v>47</v>
      </c>
      <c r="R30" s="150">
        <v>48</v>
      </c>
      <c r="S30" s="150">
        <v>51</v>
      </c>
      <c r="T30" s="151">
        <v>11</v>
      </c>
      <c r="U30" s="151">
        <v>12</v>
      </c>
      <c r="V30" s="153"/>
      <c r="W30" s="151"/>
      <c r="X30" s="151">
        <f t="shared" si="2"/>
        <v>7</v>
      </c>
      <c r="Y30" s="151">
        <v>0</v>
      </c>
      <c r="Z30" s="151">
        <v>3</v>
      </c>
      <c r="AA30" s="151">
        <v>0</v>
      </c>
      <c r="AB30" s="151">
        <v>0</v>
      </c>
      <c r="AC30" s="151">
        <v>3</v>
      </c>
      <c r="AD30" s="208">
        <v>0</v>
      </c>
      <c r="AE30" s="208">
        <v>1</v>
      </c>
      <c r="AF30" s="208">
        <v>9</v>
      </c>
      <c r="AG30" s="208">
        <v>10</v>
      </c>
      <c r="AH30" s="208">
        <v>0</v>
      </c>
      <c r="AI30" s="208">
        <v>0</v>
      </c>
      <c r="AJ30" s="208">
        <v>0</v>
      </c>
      <c r="AK30" s="208">
        <v>0</v>
      </c>
      <c r="AL30" s="208">
        <f t="shared" si="1"/>
        <v>2</v>
      </c>
      <c r="AM30" s="151">
        <v>0</v>
      </c>
      <c r="AN30" s="151">
        <v>1</v>
      </c>
      <c r="AO30" s="151">
        <v>0</v>
      </c>
      <c r="AP30" s="151">
        <v>0</v>
      </c>
      <c r="AQ30" s="151">
        <v>1</v>
      </c>
    </row>
    <row r="31" spans="1:44" ht="31.5">
      <c r="A31" s="36" t="s">
        <v>339</v>
      </c>
      <c r="B31" s="38">
        <v>20.5</v>
      </c>
      <c r="C31" s="99">
        <v>21.7</v>
      </c>
      <c r="D31" s="99">
        <v>22.6</v>
      </c>
      <c r="E31" s="99">
        <v>23.7</v>
      </c>
      <c r="F31" s="99">
        <v>24.7</v>
      </c>
      <c r="G31" s="99">
        <v>23.4</v>
      </c>
      <c r="H31" s="38">
        <v>7.3</v>
      </c>
      <c r="I31" s="99">
        <v>7.6</v>
      </c>
      <c r="J31" s="99">
        <v>7.7</v>
      </c>
      <c r="K31" s="99">
        <v>8</v>
      </c>
      <c r="L31" s="99">
        <v>8.1999999999999993</v>
      </c>
      <c r="M31" s="99">
        <v>8.5</v>
      </c>
      <c r="N31" s="104">
        <v>37</v>
      </c>
      <c r="O31" s="150">
        <v>37</v>
      </c>
      <c r="P31" s="150">
        <v>37</v>
      </c>
      <c r="Q31" s="150">
        <v>37</v>
      </c>
      <c r="R31" s="150">
        <v>37</v>
      </c>
      <c r="S31" s="150">
        <v>37</v>
      </c>
      <c r="T31" s="151">
        <v>13</v>
      </c>
      <c r="U31" s="151">
        <v>10</v>
      </c>
      <c r="V31" s="153"/>
      <c r="W31" s="151"/>
      <c r="X31" s="151">
        <f t="shared" si="2"/>
        <v>4</v>
      </c>
      <c r="Y31" s="151">
        <v>0</v>
      </c>
      <c r="Z31" s="151">
        <v>1</v>
      </c>
      <c r="AA31" s="151">
        <v>0</v>
      </c>
      <c r="AB31" s="151">
        <v>0</v>
      </c>
      <c r="AC31" s="151">
        <v>2</v>
      </c>
      <c r="AD31" s="208">
        <v>0</v>
      </c>
      <c r="AE31" s="208">
        <v>1</v>
      </c>
      <c r="AF31" s="208">
        <v>3</v>
      </c>
      <c r="AG31" s="208">
        <v>3</v>
      </c>
      <c r="AH31" s="208"/>
      <c r="AI31" s="208"/>
      <c r="AJ31" s="208">
        <v>0</v>
      </c>
      <c r="AK31" s="208">
        <v>0</v>
      </c>
      <c r="AL31" s="208">
        <f t="shared" si="1"/>
        <v>2</v>
      </c>
      <c r="AM31" s="151">
        <v>0</v>
      </c>
      <c r="AN31" s="151">
        <v>1</v>
      </c>
      <c r="AO31" s="151">
        <v>0</v>
      </c>
      <c r="AP31" s="151">
        <v>0</v>
      </c>
      <c r="AQ31" s="151">
        <v>1</v>
      </c>
    </row>
    <row r="32" spans="1:44" ht="31.5">
      <c r="A32" s="41" t="s">
        <v>340</v>
      </c>
      <c r="B32" s="38">
        <v>87.7</v>
      </c>
      <c r="C32" s="38">
        <v>108.7</v>
      </c>
      <c r="D32" s="38">
        <v>72.3</v>
      </c>
      <c r="E32" s="38">
        <v>75.599999999999994</v>
      </c>
      <c r="F32" s="38">
        <v>78.2</v>
      </c>
      <c r="G32" s="38">
        <v>80.599999999999994</v>
      </c>
      <c r="H32" s="38">
        <v>34.9</v>
      </c>
      <c r="I32" s="38">
        <v>36.9</v>
      </c>
      <c r="J32" s="38">
        <v>35.9</v>
      </c>
      <c r="K32" s="38">
        <v>36.6</v>
      </c>
      <c r="L32" s="38">
        <v>37.299999999999997</v>
      </c>
      <c r="M32" s="38">
        <v>38.5</v>
      </c>
      <c r="N32" s="104">
        <v>162</v>
      </c>
      <c r="O32" s="104">
        <v>163</v>
      </c>
      <c r="P32" s="104">
        <v>163</v>
      </c>
      <c r="Q32" s="104">
        <v>163</v>
      </c>
      <c r="R32" s="104">
        <v>163</v>
      </c>
      <c r="S32" s="104">
        <v>163</v>
      </c>
      <c r="T32" s="152">
        <v>12</v>
      </c>
      <c r="U32" s="152">
        <v>15</v>
      </c>
      <c r="V32" s="155"/>
      <c r="W32" s="152"/>
      <c r="X32" s="152">
        <f t="shared" si="2"/>
        <v>11</v>
      </c>
      <c r="Y32" s="152">
        <v>0</v>
      </c>
      <c r="Z32" s="152">
        <v>4</v>
      </c>
      <c r="AA32" s="152">
        <v>0</v>
      </c>
      <c r="AB32" s="152">
        <v>0</v>
      </c>
      <c r="AC32" s="152">
        <v>6</v>
      </c>
      <c r="AD32" s="209">
        <v>0</v>
      </c>
      <c r="AE32" s="209">
        <v>1</v>
      </c>
      <c r="AF32" s="209">
        <v>13</v>
      </c>
      <c r="AG32" s="209">
        <v>14</v>
      </c>
      <c r="AH32" s="209">
        <v>0</v>
      </c>
      <c r="AI32" s="209">
        <v>0</v>
      </c>
      <c r="AJ32" s="209">
        <v>1</v>
      </c>
      <c r="AK32" s="209">
        <v>1</v>
      </c>
      <c r="AL32" s="209">
        <f t="shared" si="1"/>
        <v>7</v>
      </c>
      <c r="AM32" s="152">
        <v>2</v>
      </c>
      <c r="AN32" s="152">
        <v>3</v>
      </c>
      <c r="AO32" s="152">
        <v>1</v>
      </c>
      <c r="AP32" s="152">
        <v>0</v>
      </c>
      <c r="AQ32" s="152">
        <v>1</v>
      </c>
    </row>
    <row r="33" spans="1:43" ht="15.75">
      <c r="A33" s="204" t="s">
        <v>148</v>
      </c>
      <c r="B33" s="202">
        <f>SUM(B9:B32)</f>
        <v>5232.2</v>
      </c>
      <c r="C33" s="205">
        <f t="shared" ref="C33:AQ33" si="3">SUM(C9:C32)</f>
        <v>5999.4999999999991</v>
      </c>
      <c r="D33" s="205">
        <f t="shared" si="3"/>
        <v>983.20000000000016</v>
      </c>
      <c r="E33" s="205">
        <f t="shared" si="3"/>
        <v>1033.3000000000002</v>
      </c>
      <c r="F33" s="205">
        <f t="shared" si="3"/>
        <v>1070.8999999999999</v>
      </c>
      <c r="G33" s="205">
        <f t="shared" si="3"/>
        <v>1110.3000000000002</v>
      </c>
      <c r="H33" s="205">
        <f t="shared" si="3"/>
        <v>1551.88</v>
      </c>
      <c r="I33" s="202">
        <f t="shared" si="3"/>
        <v>1717.9599999999998</v>
      </c>
      <c r="J33" s="205">
        <f t="shared" si="3"/>
        <v>1734.9699999999996</v>
      </c>
      <c r="K33" s="205">
        <f t="shared" si="3"/>
        <v>1842.72</v>
      </c>
      <c r="L33" s="205">
        <f t="shared" si="3"/>
        <v>1895.5199999999995</v>
      </c>
      <c r="M33" s="205">
        <f t="shared" si="3"/>
        <v>1965.84</v>
      </c>
      <c r="N33" s="206">
        <f t="shared" si="3"/>
        <v>4915</v>
      </c>
      <c r="O33" s="207">
        <f t="shared" si="3"/>
        <v>4783</v>
      </c>
      <c r="P33" s="206">
        <f t="shared" si="3"/>
        <v>4565</v>
      </c>
      <c r="Q33" s="206">
        <f t="shared" si="3"/>
        <v>4569</v>
      </c>
      <c r="R33" s="207">
        <f t="shared" si="3"/>
        <v>4580</v>
      </c>
      <c r="S33" s="206">
        <f t="shared" si="3"/>
        <v>4587</v>
      </c>
      <c r="T33" s="206">
        <f t="shared" si="3"/>
        <v>491</v>
      </c>
      <c r="U33" s="206">
        <f t="shared" si="3"/>
        <v>484</v>
      </c>
      <c r="V33" s="202"/>
      <c r="W33" s="105">
        <f t="shared" si="3"/>
        <v>2121</v>
      </c>
      <c r="X33" s="105">
        <f t="shared" si="3"/>
        <v>219</v>
      </c>
      <c r="Y33" s="105">
        <f t="shared" si="3"/>
        <v>2</v>
      </c>
      <c r="Z33" s="105">
        <f t="shared" si="3"/>
        <v>73</v>
      </c>
      <c r="AA33" s="105">
        <f t="shared" si="3"/>
        <v>2</v>
      </c>
      <c r="AB33" s="105">
        <f t="shared" si="3"/>
        <v>0</v>
      </c>
      <c r="AC33" s="105">
        <f t="shared" si="3"/>
        <v>117</v>
      </c>
      <c r="AD33" s="172">
        <f t="shared" si="3"/>
        <v>0</v>
      </c>
      <c r="AE33" s="172">
        <f t="shared" si="3"/>
        <v>24</v>
      </c>
      <c r="AF33" s="172">
        <f t="shared" si="3"/>
        <v>182</v>
      </c>
      <c r="AG33" s="172">
        <f t="shared" si="3"/>
        <v>186</v>
      </c>
      <c r="AH33" s="172">
        <f t="shared" si="3"/>
        <v>7</v>
      </c>
      <c r="AI33" s="172">
        <f t="shared" si="3"/>
        <v>3</v>
      </c>
      <c r="AJ33" s="172">
        <f t="shared" si="3"/>
        <v>13</v>
      </c>
      <c r="AK33" s="172">
        <f t="shared" si="3"/>
        <v>11</v>
      </c>
      <c r="AL33" s="172">
        <f t="shared" si="3"/>
        <v>82</v>
      </c>
      <c r="AM33" s="105">
        <f t="shared" si="3"/>
        <v>23</v>
      </c>
      <c r="AN33" s="105">
        <f t="shared" si="3"/>
        <v>32</v>
      </c>
      <c r="AO33" s="105">
        <f t="shared" si="3"/>
        <v>2</v>
      </c>
      <c r="AP33" s="105">
        <f t="shared" si="3"/>
        <v>0</v>
      </c>
      <c r="AQ33" s="105">
        <f t="shared" si="3"/>
        <v>25</v>
      </c>
    </row>
    <row r="34" spans="1:43" ht="15.75">
      <c r="A34" s="51"/>
      <c r="B34" s="52"/>
      <c r="C34" s="53"/>
      <c r="D34" s="53"/>
      <c r="E34" s="53"/>
      <c r="F34" s="53"/>
      <c r="G34" s="53"/>
      <c r="H34" s="52"/>
      <c r="I34" s="53"/>
      <c r="J34" s="53"/>
      <c r="K34" s="53"/>
      <c r="L34" s="53"/>
      <c r="M34" s="53"/>
      <c r="N34" s="52"/>
      <c r="O34" s="53"/>
      <c r="P34" s="53"/>
      <c r="Q34" s="53"/>
      <c r="R34" s="53"/>
      <c r="S34" s="53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</row>
    <row r="35" spans="1:43" ht="26.25" customHeight="1">
      <c r="A35" s="261" t="s">
        <v>147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2"/>
      <c r="W35" s="262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</row>
    <row r="36" spans="1:43" ht="15.75">
      <c r="A36" s="43"/>
      <c r="B36" s="43"/>
      <c r="C36" s="43"/>
      <c r="D36" s="43"/>
      <c r="E36" s="43"/>
      <c r="F36" s="43"/>
      <c r="G36" s="43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</row>
    <row r="37" spans="1:43" ht="36.6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</row>
    <row r="44" spans="1:43" ht="18.75">
      <c r="AH44" s="259"/>
      <c r="AI44" s="260"/>
    </row>
  </sheetData>
  <mergeCells count="52">
    <mergeCell ref="A35:W35"/>
    <mergeCell ref="V1:W1"/>
    <mergeCell ref="AP6:AP8"/>
    <mergeCell ref="AQ6:AQ8"/>
    <mergeCell ref="U7:U8"/>
    <mergeCell ref="T7:T8"/>
    <mergeCell ref="AI7:AI8"/>
    <mergeCell ref="AH6:AI6"/>
    <mergeCell ref="K7:M7"/>
    <mergeCell ref="A5:A8"/>
    <mergeCell ref="B7:B8"/>
    <mergeCell ref="Z6:Z8"/>
    <mergeCell ref="AK7:AK8"/>
    <mergeCell ref="AM5:AQ5"/>
    <mergeCell ref="AL5:AL8"/>
    <mergeCell ref="AG7:AG8"/>
    <mergeCell ref="AH44:AI44"/>
    <mergeCell ref="B5:G6"/>
    <mergeCell ref="T5:U6"/>
    <mergeCell ref="AF6:AG6"/>
    <mergeCell ref="AJ7:AJ8"/>
    <mergeCell ref="Y5:AE5"/>
    <mergeCell ref="Y6:Y8"/>
    <mergeCell ref="X5:X8"/>
    <mergeCell ref="AA6:AA8"/>
    <mergeCell ref="AB6:AB8"/>
    <mergeCell ref="AC6:AC8"/>
    <mergeCell ref="AD6:AD8"/>
    <mergeCell ref="AE6:AE8"/>
    <mergeCell ref="H5:M6"/>
    <mergeCell ref="AF5:AK5"/>
    <mergeCell ref="AF7:AF8"/>
    <mergeCell ref="A3:W3"/>
    <mergeCell ref="N5:S6"/>
    <mergeCell ref="Q7:S7"/>
    <mergeCell ref="N7:N8"/>
    <mergeCell ref="O7:O8"/>
    <mergeCell ref="P7:P8"/>
    <mergeCell ref="H7:H8"/>
    <mergeCell ref="I7:I8"/>
    <mergeCell ref="J7:J8"/>
    <mergeCell ref="E7:G7"/>
    <mergeCell ref="D7:D8"/>
    <mergeCell ref="C7:C8"/>
    <mergeCell ref="V5:W6"/>
    <mergeCell ref="V7:V8"/>
    <mergeCell ref="W7:W8"/>
    <mergeCell ref="AH7:AH8"/>
    <mergeCell ref="AJ6:AK6"/>
    <mergeCell ref="AM6:AM8"/>
    <mergeCell ref="AN6:AN8"/>
    <mergeCell ref="AO6:AO8"/>
  </mergeCells>
  <phoneticPr fontId="8" type="noConversion"/>
  <printOptions horizontalCentered="1"/>
  <pageMargins left="0.59055118110236227" right="0.59055118110236227" top="0.78740157480314965" bottom="0.39370078740157483" header="0" footer="0"/>
  <pageSetup paperSize="9" scale="44" fitToWidth="2" fitToHeight="2" orientation="landscape" horizontalDpi="300" verticalDpi="300" r:id="rId1"/>
  <headerFooter alignWithMargins="0"/>
  <colBreaks count="1" manualBreakCount="1">
    <brk id="23" max="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view="pageBreakPreview" zoomScale="75" zoomScaleNormal="80" zoomScaleSheetLayoutView="75" workbookViewId="0">
      <selection activeCell="E40" sqref="E40"/>
    </sheetView>
  </sheetViews>
  <sheetFormatPr defaultColWidth="9.140625" defaultRowHeight="15.75"/>
  <cols>
    <col min="1" max="1" width="5.5703125" style="43" customWidth="1"/>
    <col min="2" max="2" width="33.28515625" style="43" customWidth="1"/>
    <col min="3" max="3" width="29.85546875" style="43" customWidth="1"/>
    <col min="4" max="4" width="20.7109375" style="43" customWidth="1"/>
    <col min="5" max="5" width="25.7109375" style="43" customWidth="1"/>
    <col min="6" max="6" width="16.42578125" style="43" customWidth="1"/>
    <col min="7" max="7" width="19.7109375" style="43" customWidth="1"/>
    <col min="8" max="8" width="12.140625" style="43" customWidth="1"/>
    <col min="9" max="9" width="12.28515625" style="43" customWidth="1"/>
    <col min="10" max="10" width="11.7109375" style="43" customWidth="1"/>
    <col min="11" max="11" width="12.5703125" style="43" customWidth="1"/>
    <col min="12" max="12" width="16.7109375" style="43" customWidth="1"/>
    <col min="13" max="13" width="17.85546875" style="43" customWidth="1"/>
    <col min="14" max="16384" width="9.140625" style="43"/>
  </cols>
  <sheetData>
    <row r="1" spans="1:13" ht="19.5" customHeight="1">
      <c r="L1" s="263" t="s">
        <v>404</v>
      </c>
      <c r="M1" s="263"/>
    </row>
    <row r="2" spans="1:13" ht="19.5" customHeight="1">
      <c r="L2" s="160"/>
      <c r="M2" s="160"/>
    </row>
    <row r="3" spans="1:13" ht="66" customHeight="1">
      <c r="A3" s="234" t="s">
        <v>403</v>
      </c>
      <c r="B3" s="234"/>
      <c r="C3" s="234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18.7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ht="63" customHeight="1">
      <c r="A5" s="264" t="s">
        <v>72</v>
      </c>
      <c r="B5" s="264" t="s">
        <v>122</v>
      </c>
      <c r="C5" s="264" t="s">
        <v>81</v>
      </c>
      <c r="D5" s="264" t="s">
        <v>82</v>
      </c>
      <c r="E5" s="264" t="s">
        <v>125</v>
      </c>
      <c r="F5" s="264" t="s">
        <v>83</v>
      </c>
      <c r="G5" s="264" t="s">
        <v>84</v>
      </c>
      <c r="H5" s="264" t="s">
        <v>120</v>
      </c>
      <c r="I5" s="264"/>
      <c r="J5" s="264"/>
      <c r="K5" s="264"/>
      <c r="L5" s="264" t="s">
        <v>126</v>
      </c>
      <c r="M5" s="264" t="s">
        <v>121</v>
      </c>
    </row>
    <row r="6" spans="1:13" ht="39.75" customHeight="1">
      <c r="A6" s="264"/>
      <c r="B6" s="264"/>
      <c r="C6" s="264"/>
      <c r="D6" s="264"/>
      <c r="E6" s="264"/>
      <c r="F6" s="264"/>
      <c r="G6" s="264"/>
      <c r="H6" s="215" t="s">
        <v>363</v>
      </c>
      <c r="I6" s="215" t="s">
        <v>364</v>
      </c>
      <c r="J6" s="215" t="s">
        <v>365</v>
      </c>
      <c r="K6" s="215" t="s">
        <v>366</v>
      </c>
      <c r="L6" s="264"/>
      <c r="M6" s="264"/>
    </row>
    <row r="7" spans="1:13" ht="33" customHeight="1">
      <c r="A7" s="265" t="s">
        <v>367</v>
      </c>
      <c r="B7" s="266" t="s">
        <v>368</v>
      </c>
      <c r="C7" s="266" t="s">
        <v>407</v>
      </c>
      <c r="D7" s="266" t="s">
        <v>281</v>
      </c>
      <c r="E7" s="211" t="s">
        <v>269</v>
      </c>
      <c r="F7" s="212">
        <f>F8+F9+F10+F11</f>
        <v>35.650000000000006</v>
      </c>
      <c r="G7" s="212">
        <f>G8+G9+G10+G11</f>
        <v>287.5</v>
      </c>
      <c r="H7" s="212">
        <v>35.9</v>
      </c>
      <c r="I7" s="212"/>
      <c r="J7" s="212"/>
      <c r="K7" s="212"/>
      <c r="L7" s="212">
        <f>L8+L9+L10+L11</f>
        <v>143.80000000000001</v>
      </c>
      <c r="M7" s="212">
        <v>4</v>
      </c>
    </row>
    <row r="8" spans="1:13">
      <c r="A8" s="265"/>
      <c r="B8" s="266"/>
      <c r="C8" s="266"/>
      <c r="D8" s="266"/>
      <c r="E8" s="161">
        <v>2017</v>
      </c>
      <c r="F8" s="213">
        <v>15.05</v>
      </c>
      <c r="G8" s="213">
        <v>60.5</v>
      </c>
      <c r="H8" s="213">
        <v>7.9</v>
      </c>
      <c r="I8" s="213"/>
      <c r="J8" s="213"/>
      <c r="K8" s="213"/>
      <c r="L8" s="213">
        <v>30.6</v>
      </c>
      <c r="M8" s="213">
        <v>3</v>
      </c>
    </row>
    <row r="9" spans="1:13">
      <c r="A9" s="265"/>
      <c r="B9" s="266"/>
      <c r="C9" s="266"/>
      <c r="D9" s="266"/>
      <c r="E9" s="161">
        <v>2018</v>
      </c>
      <c r="F9" s="213">
        <v>7.9</v>
      </c>
      <c r="G9" s="213">
        <v>74</v>
      </c>
      <c r="H9" s="213">
        <v>8.6</v>
      </c>
      <c r="I9" s="213"/>
      <c r="J9" s="213"/>
      <c r="K9" s="213"/>
      <c r="L9" s="213">
        <v>37.6</v>
      </c>
      <c r="M9" s="213">
        <v>1</v>
      </c>
    </row>
    <row r="10" spans="1:13">
      <c r="A10" s="265"/>
      <c r="B10" s="266"/>
      <c r="C10" s="266"/>
      <c r="D10" s="266"/>
      <c r="E10" s="161">
        <v>2019</v>
      </c>
      <c r="F10" s="213">
        <v>7</v>
      </c>
      <c r="G10" s="213">
        <v>76</v>
      </c>
      <c r="H10" s="213">
        <v>9.4</v>
      </c>
      <c r="I10" s="213"/>
      <c r="J10" s="213"/>
      <c r="K10" s="213"/>
      <c r="L10" s="213">
        <v>38</v>
      </c>
      <c r="M10" s="213">
        <v>0</v>
      </c>
    </row>
    <row r="11" spans="1:13" ht="16.5" customHeight="1">
      <c r="A11" s="265"/>
      <c r="B11" s="266"/>
      <c r="C11" s="266"/>
      <c r="D11" s="266"/>
      <c r="E11" s="161">
        <v>2020</v>
      </c>
      <c r="F11" s="213">
        <v>5.7</v>
      </c>
      <c r="G11" s="213">
        <v>77</v>
      </c>
      <c r="H11" s="213">
        <v>10</v>
      </c>
      <c r="I11" s="213"/>
      <c r="J11" s="213"/>
      <c r="K11" s="213"/>
      <c r="L11" s="213">
        <v>37.6</v>
      </c>
      <c r="M11" s="213">
        <v>0</v>
      </c>
    </row>
    <row r="12" spans="1:13" ht="33" customHeight="1">
      <c r="A12" s="265" t="s">
        <v>369</v>
      </c>
      <c r="B12" s="266" t="s">
        <v>370</v>
      </c>
      <c r="C12" s="266" t="s">
        <v>460</v>
      </c>
      <c r="D12" s="266" t="s">
        <v>461</v>
      </c>
      <c r="E12" s="211" t="s">
        <v>269</v>
      </c>
      <c r="F12" s="212">
        <v>16.036999999999999</v>
      </c>
      <c r="G12" s="212">
        <f>G13+G14+G15+G16</f>
        <v>112.01899999999999</v>
      </c>
      <c r="H12" s="212">
        <v>14.4</v>
      </c>
      <c r="I12" s="212"/>
      <c r="J12" s="212"/>
      <c r="K12" s="212"/>
      <c r="L12" s="212">
        <v>19.600000000000001</v>
      </c>
      <c r="M12" s="212">
        <v>3</v>
      </c>
    </row>
    <row r="13" spans="1:13">
      <c r="A13" s="265"/>
      <c r="B13" s="267"/>
      <c r="C13" s="266"/>
      <c r="D13" s="266"/>
      <c r="E13" s="161">
        <v>2017</v>
      </c>
      <c r="F13" s="213">
        <v>8.0184999999999995</v>
      </c>
      <c r="G13" s="213">
        <v>22.300999999999998</v>
      </c>
      <c r="H13" s="213">
        <v>2.9</v>
      </c>
      <c r="I13" s="213"/>
      <c r="J13" s="213"/>
      <c r="K13" s="213"/>
      <c r="L13" s="213">
        <v>3.6</v>
      </c>
      <c r="M13" s="213">
        <v>1</v>
      </c>
    </row>
    <row r="14" spans="1:13">
      <c r="A14" s="265"/>
      <c r="B14" s="267"/>
      <c r="C14" s="266"/>
      <c r="D14" s="266"/>
      <c r="E14" s="161">
        <v>2018</v>
      </c>
      <c r="F14" s="213">
        <v>8.0184999999999995</v>
      </c>
      <c r="G14" s="213">
        <v>25.427</v>
      </c>
      <c r="H14" s="213">
        <v>3.3</v>
      </c>
      <c r="I14" s="213"/>
      <c r="J14" s="213"/>
      <c r="K14" s="213"/>
      <c r="L14" s="213">
        <v>3.6</v>
      </c>
      <c r="M14" s="213">
        <v>1</v>
      </c>
    </row>
    <row r="15" spans="1:13">
      <c r="A15" s="265"/>
      <c r="B15" s="267"/>
      <c r="C15" s="266"/>
      <c r="D15" s="266"/>
      <c r="E15" s="161">
        <v>2019</v>
      </c>
      <c r="F15" s="213">
        <v>0</v>
      </c>
      <c r="G15" s="213">
        <v>30.565000000000001</v>
      </c>
      <c r="H15" s="213">
        <v>3.9</v>
      </c>
      <c r="I15" s="213"/>
      <c r="J15" s="213"/>
      <c r="K15" s="213"/>
      <c r="L15" s="213">
        <v>5.6</v>
      </c>
      <c r="M15" s="213">
        <v>1</v>
      </c>
    </row>
    <row r="16" spans="1:13">
      <c r="A16" s="265"/>
      <c r="B16" s="267"/>
      <c r="C16" s="266"/>
      <c r="D16" s="266"/>
      <c r="E16" s="161">
        <v>2020</v>
      </c>
      <c r="F16" s="213">
        <v>0</v>
      </c>
      <c r="G16" s="213">
        <v>33.725999999999999</v>
      </c>
      <c r="H16" s="213">
        <v>4.3</v>
      </c>
      <c r="I16" s="213"/>
      <c r="J16" s="213"/>
      <c r="K16" s="213"/>
      <c r="L16" s="213">
        <v>6.8</v>
      </c>
      <c r="M16" s="213">
        <v>0</v>
      </c>
    </row>
    <row r="17" spans="1:13" ht="33.75" customHeight="1">
      <c r="A17" s="265" t="s">
        <v>371</v>
      </c>
      <c r="B17" s="266" t="s">
        <v>372</v>
      </c>
      <c r="C17" s="266" t="s">
        <v>469</v>
      </c>
      <c r="D17" s="266" t="s">
        <v>462</v>
      </c>
      <c r="E17" s="211" t="s">
        <v>269</v>
      </c>
      <c r="F17" s="212">
        <v>53.52</v>
      </c>
      <c r="G17" s="212">
        <f>G18+G19+G20+G21</f>
        <v>73.873000000000005</v>
      </c>
      <c r="H17" s="212">
        <v>6.8</v>
      </c>
      <c r="I17" s="212"/>
      <c r="J17" s="212"/>
      <c r="K17" s="212"/>
      <c r="L17" s="212">
        <v>36.6</v>
      </c>
      <c r="M17" s="212">
        <v>6</v>
      </c>
    </row>
    <row r="18" spans="1:13">
      <c r="A18" s="265"/>
      <c r="B18" s="267"/>
      <c r="C18" s="266"/>
      <c r="D18" s="266"/>
      <c r="E18" s="161">
        <v>2017</v>
      </c>
      <c r="F18" s="213">
        <v>12.72</v>
      </c>
      <c r="G18" s="213">
        <v>10.616</v>
      </c>
      <c r="H18" s="213">
        <v>1.2</v>
      </c>
      <c r="I18" s="213"/>
      <c r="J18" s="213"/>
      <c r="K18" s="213"/>
      <c r="L18" s="213">
        <v>5.0999999999999996</v>
      </c>
      <c r="M18" s="213">
        <v>2</v>
      </c>
    </row>
    <row r="19" spans="1:13">
      <c r="A19" s="265"/>
      <c r="B19" s="267"/>
      <c r="C19" s="266"/>
      <c r="D19" s="266"/>
      <c r="E19" s="161">
        <v>2018</v>
      </c>
      <c r="F19" s="213">
        <v>13.2</v>
      </c>
      <c r="G19" s="213">
        <v>14.884</v>
      </c>
      <c r="H19" s="213">
        <v>1.5</v>
      </c>
      <c r="I19" s="213"/>
      <c r="J19" s="213"/>
      <c r="K19" s="213"/>
      <c r="L19" s="213">
        <v>7.3</v>
      </c>
      <c r="M19" s="213">
        <v>1</v>
      </c>
    </row>
    <row r="20" spans="1:13">
      <c r="A20" s="265"/>
      <c r="B20" s="267"/>
      <c r="C20" s="266"/>
      <c r="D20" s="266"/>
      <c r="E20" s="161">
        <v>2019</v>
      </c>
      <c r="F20" s="213">
        <v>10.6</v>
      </c>
      <c r="G20" s="213">
        <v>20.393000000000001</v>
      </c>
      <c r="H20" s="213">
        <v>1.9</v>
      </c>
      <c r="I20" s="213"/>
      <c r="J20" s="213"/>
      <c r="K20" s="213"/>
      <c r="L20" s="213">
        <v>10.199999999999999</v>
      </c>
      <c r="M20" s="213">
        <v>2</v>
      </c>
    </row>
    <row r="21" spans="1:13">
      <c r="A21" s="265"/>
      <c r="B21" s="267"/>
      <c r="C21" s="266"/>
      <c r="D21" s="266"/>
      <c r="E21" s="161">
        <v>2020</v>
      </c>
      <c r="F21" s="213">
        <v>17</v>
      </c>
      <c r="G21" s="213">
        <v>27.98</v>
      </c>
      <c r="H21" s="213">
        <v>2.2000000000000002</v>
      </c>
      <c r="I21" s="213"/>
      <c r="J21" s="213"/>
      <c r="K21" s="213"/>
      <c r="L21" s="213">
        <v>14</v>
      </c>
      <c r="M21" s="213">
        <v>1</v>
      </c>
    </row>
    <row r="22" spans="1:13" ht="31.5" customHeight="1">
      <c r="A22" s="265" t="s">
        <v>373</v>
      </c>
      <c r="B22" s="266" t="s">
        <v>374</v>
      </c>
      <c r="C22" s="266" t="s">
        <v>375</v>
      </c>
      <c r="D22" s="266" t="s">
        <v>406</v>
      </c>
      <c r="E22" s="211" t="s">
        <v>269</v>
      </c>
      <c r="F22" s="212">
        <v>24</v>
      </c>
      <c r="G22" s="212">
        <v>109.3</v>
      </c>
      <c r="H22" s="212"/>
      <c r="I22" s="212">
        <v>5.96</v>
      </c>
      <c r="J22" s="212"/>
      <c r="K22" s="212"/>
      <c r="L22" s="212">
        <v>41.2</v>
      </c>
      <c r="M22" s="212">
        <v>3</v>
      </c>
    </row>
    <row r="23" spans="1:13">
      <c r="A23" s="265"/>
      <c r="B23" s="267"/>
      <c r="C23" s="266"/>
      <c r="D23" s="266"/>
      <c r="E23" s="161">
        <v>2017</v>
      </c>
      <c r="F23" s="213">
        <v>20.8</v>
      </c>
      <c r="G23" s="213">
        <v>13.7</v>
      </c>
      <c r="H23" s="213"/>
      <c r="I23" s="213">
        <v>0.75</v>
      </c>
      <c r="J23" s="213"/>
      <c r="K23" s="213"/>
      <c r="L23" s="213">
        <v>5</v>
      </c>
      <c r="M23" s="213">
        <v>1</v>
      </c>
    </row>
    <row r="24" spans="1:13">
      <c r="A24" s="265"/>
      <c r="B24" s="267"/>
      <c r="C24" s="266"/>
      <c r="D24" s="266"/>
      <c r="E24" s="161">
        <v>2018</v>
      </c>
      <c r="F24" s="213">
        <v>3.2</v>
      </c>
      <c r="G24" s="213">
        <v>21.8</v>
      </c>
      <c r="H24" s="213"/>
      <c r="I24" s="213">
        <v>1.19</v>
      </c>
      <c r="J24" s="213"/>
      <c r="K24" s="213"/>
      <c r="L24" s="213">
        <v>8.1</v>
      </c>
      <c r="M24" s="213">
        <v>1</v>
      </c>
    </row>
    <row r="25" spans="1:13">
      <c r="A25" s="265"/>
      <c r="B25" s="267"/>
      <c r="C25" s="266"/>
      <c r="D25" s="266"/>
      <c r="E25" s="161">
        <v>2019</v>
      </c>
      <c r="F25" s="213">
        <v>0</v>
      </c>
      <c r="G25" s="213">
        <v>31.3</v>
      </c>
      <c r="H25" s="213"/>
      <c r="I25" s="213">
        <v>1.71</v>
      </c>
      <c r="J25" s="213"/>
      <c r="K25" s="213"/>
      <c r="L25" s="213">
        <v>11.7</v>
      </c>
      <c r="M25" s="213">
        <v>1</v>
      </c>
    </row>
    <row r="26" spans="1:13">
      <c r="A26" s="265"/>
      <c r="B26" s="267"/>
      <c r="C26" s="266"/>
      <c r="D26" s="266"/>
      <c r="E26" s="161">
        <v>2020</v>
      </c>
      <c r="F26" s="213">
        <v>0</v>
      </c>
      <c r="G26" s="213">
        <v>42.5</v>
      </c>
      <c r="H26" s="213"/>
      <c r="I26" s="213">
        <v>2.31</v>
      </c>
      <c r="J26" s="213"/>
      <c r="K26" s="213"/>
      <c r="L26" s="213">
        <v>16.399999999999999</v>
      </c>
      <c r="M26" s="213"/>
    </row>
    <row r="27" spans="1:13" ht="31.5" customHeight="1">
      <c r="A27" s="265" t="s">
        <v>376</v>
      </c>
      <c r="B27" s="266" t="s">
        <v>370</v>
      </c>
      <c r="C27" s="266" t="s">
        <v>463</v>
      </c>
      <c r="D27" s="266" t="s">
        <v>464</v>
      </c>
      <c r="E27" s="211" t="s">
        <v>269</v>
      </c>
      <c r="F27" s="212">
        <v>5</v>
      </c>
      <c r="G27" s="212">
        <f>G28+G29+G30+G31</f>
        <v>156.946</v>
      </c>
      <c r="H27" s="212"/>
      <c r="I27" s="212"/>
      <c r="J27" s="212">
        <v>1.71</v>
      </c>
      <c r="K27" s="212"/>
      <c r="L27" s="212">
        <v>34</v>
      </c>
      <c r="M27" s="212">
        <v>5</v>
      </c>
    </row>
    <row r="28" spans="1:13">
      <c r="A28" s="265"/>
      <c r="B28" s="267"/>
      <c r="C28" s="266"/>
      <c r="D28" s="266"/>
      <c r="E28" s="161">
        <v>2017</v>
      </c>
      <c r="F28" s="213">
        <v>5</v>
      </c>
      <c r="G28" s="213">
        <v>30.059000000000001</v>
      </c>
      <c r="H28" s="213"/>
      <c r="I28" s="213"/>
      <c r="J28" s="213">
        <v>0.42</v>
      </c>
      <c r="K28" s="213"/>
      <c r="L28" s="213">
        <v>3</v>
      </c>
      <c r="M28" s="213">
        <v>2</v>
      </c>
    </row>
    <row r="29" spans="1:13">
      <c r="A29" s="265"/>
      <c r="B29" s="267"/>
      <c r="C29" s="266"/>
      <c r="D29" s="266"/>
      <c r="E29" s="161">
        <v>2018</v>
      </c>
      <c r="F29" s="213">
        <v>0</v>
      </c>
      <c r="G29" s="213">
        <v>39.887999999999998</v>
      </c>
      <c r="H29" s="213"/>
      <c r="I29" s="213"/>
      <c r="J29" s="213">
        <v>0.43</v>
      </c>
      <c r="K29" s="213"/>
      <c r="L29" s="213">
        <v>9.9</v>
      </c>
      <c r="M29" s="213">
        <v>3</v>
      </c>
    </row>
    <row r="30" spans="1:13">
      <c r="A30" s="265"/>
      <c r="B30" s="267"/>
      <c r="C30" s="266"/>
      <c r="D30" s="266"/>
      <c r="E30" s="161">
        <v>2019</v>
      </c>
      <c r="F30" s="213">
        <v>0</v>
      </c>
      <c r="G30" s="213">
        <v>42.353999999999999</v>
      </c>
      <c r="H30" s="213"/>
      <c r="I30" s="213"/>
      <c r="J30" s="213">
        <v>0.43</v>
      </c>
      <c r="K30" s="213"/>
      <c r="L30" s="213">
        <v>10.1</v>
      </c>
      <c r="M30" s="213">
        <v>0</v>
      </c>
    </row>
    <row r="31" spans="1:13">
      <c r="A31" s="265"/>
      <c r="B31" s="267"/>
      <c r="C31" s="266"/>
      <c r="D31" s="266"/>
      <c r="E31" s="161">
        <v>2020</v>
      </c>
      <c r="F31" s="213">
        <v>0</v>
      </c>
      <c r="G31" s="213">
        <v>44.645000000000003</v>
      </c>
      <c r="H31" s="213"/>
      <c r="I31" s="213"/>
      <c r="J31" s="213">
        <v>0.43</v>
      </c>
      <c r="K31" s="213"/>
      <c r="L31" s="213">
        <v>11</v>
      </c>
      <c r="M31" s="213">
        <v>0</v>
      </c>
    </row>
    <row r="32" spans="1:13" ht="31.5" customHeight="1">
      <c r="A32" s="265" t="s">
        <v>377</v>
      </c>
      <c r="B32" s="266" t="s">
        <v>370</v>
      </c>
      <c r="C32" s="266" t="s">
        <v>468</v>
      </c>
      <c r="D32" s="266" t="s">
        <v>465</v>
      </c>
      <c r="E32" s="211" t="s">
        <v>269</v>
      </c>
      <c r="F32" s="212">
        <v>0.7</v>
      </c>
      <c r="G32" s="212">
        <f>G33+G34+G35+G36</f>
        <v>34.356000000000002</v>
      </c>
      <c r="H32" s="212"/>
      <c r="I32" s="212"/>
      <c r="J32" s="212"/>
      <c r="K32" s="212">
        <v>5.3280000000000001E-2</v>
      </c>
      <c r="L32" s="212">
        <v>8.4</v>
      </c>
      <c r="M32" s="212">
        <v>4</v>
      </c>
    </row>
    <row r="33" spans="1:13">
      <c r="A33" s="265"/>
      <c r="B33" s="267"/>
      <c r="C33" s="266"/>
      <c r="D33" s="266"/>
      <c r="E33" s="161">
        <v>2017</v>
      </c>
      <c r="F33" s="213">
        <v>0.7</v>
      </c>
      <c r="G33" s="213">
        <v>5.0590000000000002</v>
      </c>
      <c r="H33" s="213"/>
      <c r="I33" s="213"/>
      <c r="J33" s="213"/>
      <c r="K33" s="213">
        <v>3.9199999999999999E-2</v>
      </c>
      <c r="L33" s="213">
        <v>1.1000000000000001</v>
      </c>
      <c r="M33" s="213">
        <v>2</v>
      </c>
    </row>
    <row r="34" spans="1:13">
      <c r="A34" s="265"/>
      <c r="B34" s="267"/>
      <c r="C34" s="266"/>
      <c r="D34" s="266"/>
      <c r="E34" s="161">
        <v>2018</v>
      </c>
      <c r="F34" s="213">
        <v>0</v>
      </c>
      <c r="G34" s="213">
        <v>8.3070000000000004</v>
      </c>
      <c r="H34" s="213"/>
      <c r="I34" s="213"/>
      <c r="J34" s="213"/>
      <c r="K34" s="213">
        <v>5.96E-2</v>
      </c>
      <c r="L34" s="213">
        <v>1.9</v>
      </c>
      <c r="M34" s="213">
        <v>2</v>
      </c>
    </row>
    <row r="35" spans="1:13">
      <c r="A35" s="265"/>
      <c r="B35" s="267"/>
      <c r="C35" s="266"/>
      <c r="D35" s="266"/>
      <c r="E35" s="161">
        <v>2019</v>
      </c>
      <c r="F35" s="213">
        <v>0</v>
      </c>
      <c r="G35" s="213">
        <v>9.9350000000000005</v>
      </c>
      <c r="H35" s="213"/>
      <c r="I35" s="213"/>
      <c r="J35" s="213"/>
      <c r="K35" s="213">
        <v>6.6000000000000003E-2</v>
      </c>
      <c r="L35" s="213">
        <v>2.5</v>
      </c>
      <c r="M35" s="213">
        <v>0</v>
      </c>
    </row>
    <row r="36" spans="1:13">
      <c r="A36" s="265"/>
      <c r="B36" s="267"/>
      <c r="C36" s="266"/>
      <c r="D36" s="266"/>
      <c r="E36" s="161">
        <v>2020</v>
      </c>
      <c r="F36" s="213">
        <v>0</v>
      </c>
      <c r="G36" s="213">
        <v>11.055</v>
      </c>
      <c r="H36" s="213"/>
      <c r="I36" s="213"/>
      <c r="J36" s="213"/>
      <c r="K36" s="213">
        <v>6.8000000000000005E-2</v>
      </c>
      <c r="L36" s="213">
        <v>2.9</v>
      </c>
      <c r="M36" s="213">
        <v>0</v>
      </c>
    </row>
    <row r="37" spans="1:13" ht="32.25" customHeight="1">
      <c r="A37" s="265" t="s">
        <v>378</v>
      </c>
      <c r="B37" s="266" t="s">
        <v>368</v>
      </c>
      <c r="C37" s="266" t="s">
        <v>379</v>
      </c>
      <c r="D37" s="266" t="s">
        <v>281</v>
      </c>
      <c r="E37" s="211" t="s">
        <v>269</v>
      </c>
      <c r="F37" s="212">
        <v>21.6</v>
      </c>
      <c r="G37" s="212">
        <f>G38+G39+G40+G41</f>
        <v>26.299999999999997</v>
      </c>
      <c r="H37" s="212"/>
      <c r="I37" s="212"/>
      <c r="J37" s="212"/>
      <c r="K37" s="212">
        <f>K38+K39+K40+K41</f>
        <v>0.1414</v>
      </c>
      <c r="L37" s="212">
        <f>L38+L39+L40+L41</f>
        <v>16.87</v>
      </c>
      <c r="M37" s="212">
        <v>2</v>
      </c>
    </row>
    <row r="38" spans="1:13">
      <c r="A38" s="265"/>
      <c r="B38" s="266"/>
      <c r="C38" s="266"/>
      <c r="D38" s="266"/>
      <c r="E38" s="161">
        <v>2017</v>
      </c>
      <c r="F38" s="213">
        <v>5.7</v>
      </c>
      <c r="G38" s="213">
        <v>1.76</v>
      </c>
      <c r="H38" s="213"/>
      <c r="I38" s="213"/>
      <c r="J38" s="213"/>
      <c r="K38" s="213">
        <v>1.1299999999999999E-2</v>
      </c>
      <c r="L38" s="213">
        <v>0.67</v>
      </c>
      <c r="M38" s="213">
        <v>1</v>
      </c>
    </row>
    <row r="39" spans="1:13">
      <c r="A39" s="265"/>
      <c r="B39" s="266"/>
      <c r="C39" s="266"/>
      <c r="D39" s="266"/>
      <c r="E39" s="161">
        <v>2018</v>
      </c>
      <c r="F39" s="213">
        <v>6.05</v>
      </c>
      <c r="G39" s="213">
        <v>3.29</v>
      </c>
      <c r="H39" s="213"/>
      <c r="I39" s="213"/>
      <c r="J39" s="213"/>
      <c r="K39" s="213">
        <v>1.9E-2</v>
      </c>
      <c r="L39" s="213">
        <v>1.6</v>
      </c>
      <c r="M39" s="213">
        <v>0</v>
      </c>
    </row>
    <row r="40" spans="1:13">
      <c r="A40" s="265"/>
      <c r="B40" s="266"/>
      <c r="C40" s="266"/>
      <c r="D40" s="266"/>
      <c r="E40" s="161">
        <v>2019</v>
      </c>
      <c r="F40" s="213">
        <v>5.55</v>
      </c>
      <c r="G40" s="213">
        <v>6.99</v>
      </c>
      <c r="H40" s="213"/>
      <c r="I40" s="213"/>
      <c r="J40" s="213"/>
      <c r="K40" s="213">
        <v>3.7600000000000001E-2</v>
      </c>
      <c r="L40" s="213">
        <v>4.3</v>
      </c>
      <c r="M40" s="213">
        <v>0</v>
      </c>
    </row>
    <row r="41" spans="1:13">
      <c r="A41" s="265"/>
      <c r="B41" s="266"/>
      <c r="C41" s="266"/>
      <c r="D41" s="266"/>
      <c r="E41" s="161">
        <v>2020</v>
      </c>
      <c r="F41" s="213">
        <v>4.3</v>
      </c>
      <c r="G41" s="213">
        <v>14.26</v>
      </c>
      <c r="H41" s="213"/>
      <c r="I41" s="213"/>
      <c r="J41" s="213"/>
      <c r="K41" s="213">
        <v>7.3499999999999996E-2</v>
      </c>
      <c r="L41" s="213">
        <v>10.3</v>
      </c>
      <c r="M41" s="213">
        <v>1</v>
      </c>
    </row>
    <row r="42" spans="1:13" ht="30" hidden="1" customHeight="1">
      <c r="A42" s="268" t="s">
        <v>169</v>
      </c>
      <c r="B42" s="268"/>
      <c r="C42" s="268"/>
      <c r="D42" s="268"/>
      <c r="E42" s="268"/>
      <c r="F42" s="213"/>
      <c r="G42" s="213"/>
      <c r="H42" s="163"/>
      <c r="I42" s="163"/>
      <c r="J42" s="163"/>
      <c r="K42" s="163"/>
      <c r="L42" s="213"/>
      <c r="M42" s="213"/>
    </row>
    <row r="43" spans="1:13" ht="24" customHeight="1">
      <c r="A43" s="269" t="s">
        <v>405</v>
      </c>
      <c r="B43" s="269"/>
      <c r="C43" s="269"/>
      <c r="D43" s="269"/>
      <c r="E43" s="269"/>
      <c r="F43" s="164">
        <f t="shared" ref="F43:M43" si="0">F7+F12+F17+F22+F27+F32+F37</f>
        <v>156.50699999999998</v>
      </c>
      <c r="G43" s="164">
        <f t="shared" si="0"/>
        <v>800.29399999999998</v>
      </c>
      <c r="H43" s="212">
        <f t="shared" si="0"/>
        <v>57.099999999999994</v>
      </c>
      <c r="I43" s="164">
        <f t="shared" si="0"/>
        <v>5.96</v>
      </c>
      <c r="J43" s="165">
        <f t="shared" si="0"/>
        <v>1.71</v>
      </c>
      <c r="K43" s="166">
        <f t="shared" si="0"/>
        <v>0.19467999999999999</v>
      </c>
      <c r="L43" s="164">
        <f t="shared" si="0"/>
        <v>300.46999999999997</v>
      </c>
      <c r="M43" s="212">
        <f t="shared" si="0"/>
        <v>27</v>
      </c>
    </row>
  </sheetData>
  <mergeCells count="42">
    <mergeCell ref="A42:E42"/>
    <mergeCell ref="A43:E43"/>
    <mergeCell ref="A37:A41"/>
    <mergeCell ref="B37:B41"/>
    <mergeCell ref="C37:C41"/>
    <mergeCell ref="D37:D41"/>
    <mergeCell ref="A32:A36"/>
    <mergeCell ref="B32:B36"/>
    <mergeCell ref="C32:C36"/>
    <mergeCell ref="D32:D36"/>
    <mergeCell ref="A27:A31"/>
    <mergeCell ref="B27:B31"/>
    <mergeCell ref="C27:C31"/>
    <mergeCell ref="D27:D31"/>
    <mergeCell ref="A22:A26"/>
    <mergeCell ref="B22:B26"/>
    <mergeCell ref="C22:C26"/>
    <mergeCell ref="D22:D26"/>
    <mergeCell ref="A17:A21"/>
    <mergeCell ref="B17:B21"/>
    <mergeCell ref="C17:C21"/>
    <mergeCell ref="D17:D21"/>
    <mergeCell ref="A12:A16"/>
    <mergeCell ref="B12:B16"/>
    <mergeCell ref="C12:C16"/>
    <mergeCell ref="D12:D16"/>
    <mergeCell ref="A7:A11"/>
    <mergeCell ref="B7:B11"/>
    <mergeCell ref="C7:C11"/>
    <mergeCell ref="D7:D11"/>
    <mergeCell ref="A3:M3"/>
    <mergeCell ref="L1:M1"/>
    <mergeCell ref="A5:A6"/>
    <mergeCell ref="B5:B6"/>
    <mergeCell ref="C5:C6"/>
    <mergeCell ref="D5:D6"/>
    <mergeCell ref="E5:E6"/>
    <mergeCell ref="F5:F6"/>
    <mergeCell ref="G5:G6"/>
    <mergeCell ref="H5:K5"/>
    <mergeCell ref="L5:L6"/>
    <mergeCell ref="M5:M6"/>
  </mergeCells>
  <printOptions horizontalCentered="1"/>
  <pageMargins left="0.59055118110236227" right="0.59055118110236227" top="0.78740157480314965" bottom="0.39370078740157483" header="0" footer="0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Прогноз 2017 </vt:lpstr>
      <vt:lpstr>Приложение 2</vt:lpstr>
      <vt:lpstr>Прил 3 (расчет ИФО) (2)</vt:lpstr>
      <vt:lpstr>Прил 4 (показатели предприятий)</vt:lpstr>
      <vt:lpstr>Прил 5 Прогноз по поселениям</vt:lpstr>
      <vt:lpstr>Прил. 6 Инвестпроекты</vt:lpstr>
      <vt:lpstr>'Прил 3 (расчет ИФО) (2)'!Заголовки_для_печати</vt:lpstr>
      <vt:lpstr>'Прил 5 Прогноз по поселениям'!Заголовки_для_печати</vt:lpstr>
      <vt:lpstr>'Приложение 2'!Заголовки_для_печати</vt:lpstr>
      <vt:lpstr>'Прогноз 2017 '!Заголовки_для_печати</vt:lpstr>
      <vt:lpstr>'Прил 3 (расчет ИФО) (2)'!Область_печати</vt:lpstr>
      <vt:lpstr>'Прил 4 (показатели предприятий)'!Область_печати</vt:lpstr>
      <vt:lpstr>'Прил 5 Прогноз по поселениям'!Область_печати</vt:lpstr>
      <vt:lpstr>'Прил. 6 Инвестпроекты'!Область_печати</vt:lpstr>
      <vt:lpstr>'Приложение 2'!Область_печати</vt:lpstr>
      <vt:lpstr>'Прогноз 2017 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pavot555</cp:lastModifiedBy>
  <cp:lastPrinted>2017-07-28T09:41:18Z</cp:lastPrinted>
  <dcterms:created xsi:type="dcterms:W3CDTF">2006-03-06T08:26:24Z</dcterms:created>
  <dcterms:modified xsi:type="dcterms:W3CDTF">2017-08-01T01:08:01Z</dcterms:modified>
</cp:coreProperties>
</file>